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D-main\Public\米軍公文書・梅林コレクション\立命館に送付した文書リスト\"/>
    </mc:Choice>
  </mc:AlternateContent>
  <xr:revisionPtr revIDLastSave="0" documentId="13_ncr:1_{2E7FD959-27FA-43F8-AF6A-8E1EE8C4A68B}" xr6:coauthVersionLast="47" xr6:coauthVersionMax="47" xr10:uidLastSave="{00000000-0000-0000-0000-000000000000}"/>
  <workbookProtection lockStructure="1"/>
  <bookViews>
    <workbookView xWindow="390" yWindow="390" windowWidth="24225" windowHeight="14640" tabRatio="602" activeTab="1" xr2:uid="{E5F01DCE-2BFB-5241-961F-6573043FC86B}"/>
  </bookViews>
  <sheets>
    <sheet name="LIST" sheetId="7" r:id="rId1"/>
    <sheet name="1. ATSUGI" sheetId="12" r:id="rId2"/>
    <sheet name="2. CAMP SMEDLEY D. BUTLER" sheetId="14" r:id="rId3"/>
    <sheet name="3. CAMP ZUKERAN" sheetId="23" r:id="rId4"/>
    <sheet name="4. FUTENMA" sheetId="13" r:id="rId5"/>
    <sheet name="5. IWAKUNI" sheetId="15" r:id="rId6"/>
    <sheet name="6. KADENA" sheetId="4" r:id="rId7"/>
    <sheet name="7. KAMISEYA" sheetId="10" r:id="rId8"/>
    <sheet name="8. MISAWA" sheetId="8" r:id="rId9"/>
    <sheet name="9. SASEBO" sheetId="1" r:id="rId10"/>
    <sheet name="10. TORII STATION AND NAHA PORT" sheetId="24" r:id="rId11"/>
    <sheet name="11. TSURUMI" sheetId="11" r:id="rId12"/>
    <sheet name="12. YOKOSUKA" sheetId="5" r:id="rId13"/>
    <sheet name="13. YOKOTA" sheetId="9" r:id="rId14"/>
    <sheet name="14. CAMP EDWARDS" sheetId="19" r:id="rId15"/>
    <sheet name="15. GUAM" sheetId="20" r:id="rId16"/>
    <sheet name="16. MIRAMAR" sheetId="21" r:id="rId17"/>
    <sheet name="17. SAN FRANCISCO BAY AREA" sheetId="22" r:id="rId18"/>
    <sheet name="18. TRAVIS AIR FORCE BASE" sheetId="16" r:id="rId1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7" l="1"/>
  <c r="D20" i="7"/>
  <c r="G6" i="16"/>
  <c r="G4" i="22"/>
  <c r="G4" i="21"/>
  <c r="H9" i="20"/>
  <c r="G4" i="19"/>
  <c r="G64" i="9"/>
  <c r="H164" i="5"/>
  <c r="G4" i="11"/>
  <c r="H5" i="24"/>
  <c r="G15" i="1"/>
  <c r="G16" i="8"/>
  <c r="G8" i="10"/>
  <c r="F9" i="4"/>
  <c r="G5" i="15"/>
  <c r="G12" i="13"/>
  <c r="G4" i="23"/>
  <c r="H31" i="14"/>
  <c r="G10" i="12"/>
  <c r="D6" i="4"/>
  <c r="D5" i="4"/>
  <c r="F3" i="24"/>
  <c r="F162" i="5"/>
  <c r="F157" i="5"/>
  <c r="F154" i="5"/>
  <c r="E10" i="1"/>
  <c r="E3" i="23"/>
  <c r="D7" i="4"/>
  <c r="F163" i="5"/>
  <c r="E12" i="8"/>
  <c r="E11" i="1"/>
  <c r="F147" i="5"/>
  <c r="F63" i="5"/>
  <c r="F62" i="5"/>
  <c r="F4" i="20"/>
  <c r="F3" i="20"/>
  <c r="E3" i="19"/>
  <c r="E4" i="16"/>
  <c r="E3" i="16"/>
  <c r="F23" i="14"/>
  <c r="F20" i="14"/>
  <c r="F19" i="14"/>
  <c r="F18" i="14"/>
  <c r="F16" i="14"/>
  <c r="F12" i="14"/>
  <c r="F13" i="14"/>
  <c r="F11" i="14"/>
  <c r="F10" i="14"/>
  <c r="E11" i="13"/>
  <c r="E10" i="13"/>
  <c r="E8" i="13"/>
  <c r="E7" i="13"/>
  <c r="E6" i="13"/>
  <c r="E5" i="13"/>
  <c r="E4" i="13"/>
  <c r="E9" i="13"/>
  <c r="E7" i="12"/>
  <c r="E6" i="12"/>
  <c r="E5" i="12"/>
  <c r="E4" i="12"/>
  <c r="E3" i="12"/>
  <c r="E3" i="11"/>
  <c r="E4" i="10"/>
  <c r="E51" i="9"/>
  <c r="E9" i="8"/>
  <c r="E50" i="9"/>
  <c r="E52" i="9"/>
  <c r="E53" i="9"/>
  <c r="E54" i="9"/>
  <c r="E49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63" i="9"/>
  <c r="E62" i="9"/>
  <c r="E61" i="9"/>
  <c r="E60" i="9"/>
  <c r="E59" i="9"/>
  <c r="E58" i="9"/>
  <c r="E57" i="9"/>
  <c r="E55" i="9"/>
  <c r="E56" i="9"/>
  <c r="E14" i="9"/>
  <c r="E13" i="9"/>
  <c r="E12" i="9"/>
  <c r="E11" i="9"/>
  <c r="E9" i="9"/>
  <c r="E8" i="9"/>
  <c r="E7" i="9"/>
  <c r="E6" i="9"/>
  <c r="E5" i="9"/>
  <c r="E4" i="9"/>
  <c r="E3" i="9"/>
  <c r="E7" i="8"/>
  <c r="E6" i="8"/>
  <c r="F41" i="5"/>
  <c r="F42" i="5"/>
  <c r="F43" i="5"/>
  <c r="F44" i="5"/>
  <c r="F45" i="5"/>
  <c r="F46" i="5"/>
  <c r="F47" i="5"/>
  <c r="F48" i="5"/>
  <c r="F49" i="5"/>
  <c r="F40" i="5"/>
  <c r="F37" i="5"/>
  <c r="F35" i="5"/>
  <c r="F33" i="5"/>
  <c r="F29" i="5"/>
  <c r="F27" i="5"/>
  <c r="F23" i="5"/>
  <c r="F21" i="5"/>
  <c r="F19" i="5"/>
  <c r="F17" i="5"/>
  <c r="F11" i="5"/>
  <c r="F9" i="5"/>
  <c r="F8" i="5"/>
  <c r="F7" i="5"/>
  <c r="F6" i="5"/>
  <c r="F5" i="5"/>
  <c r="F4" i="5"/>
  <c r="F39" i="5"/>
  <c r="F36" i="5"/>
  <c r="F31" i="5"/>
  <c r="F32" i="5"/>
  <c r="F30" i="5"/>
  <c r="F28" i="5"/>
  <c r="F26" i="5"/>
  <c r="F24" i="5"/>
  <c r="F22" i="5"/>
  <c r="F18" i="5"/>
  <c r="F16" i="5"/>
  <c r="F3" i="5"/>
  <c r="D3" i="4"/>
  <c r="E8" i="1"/>
  <c r="E7" i="1"/>
  <c r="E6" i="1"/>
  <c r="E5" i="1"/>
  <c r="E3" i="1"/>
</calcChain>
</file>

<file path=xl/sharedStrings.xml><?xml version="1.0" encoding="utf-8"?>
<sst xmlns="http://schemas.openxmlformats.org/spreadsheetml/2006/main" count="1010" uniqueCount="512">
  <si>
    <t>No.</t>
    <phoneticPr fontId="1"/>
  </si>
  <si>
    <t>BASES</t>
    <phoneticPr fontId="1"/>
  </si>
  <si>
    <t>Number of Documents</t>
    <phoneticPr fontId="1"/>
  </si>
  <si>
    <t>Box</t>
    <phoneticPr fontId="1"/>
  </si>
  <si>
    <t>ATSUGI</t>
    <phoneticPr fontId="1"/>
  </si>
  <si>
    <t>CAMP SMEDLEY D. BUTLER</t>
    <phoneticPr fontId="1"/>
  </si>
  <si>
    <t>1,2</t>
    <phoneticPr fontId="1"/>
  </si>
  <si>
    <t>CAMP ZUKERAN</t>
    <phoneticPr fontId="1"/>
  </si>
  <si>
    <t>FUTENMA</t>
    <phoneticPr fontId="1"/>
  </si>
  <si>
    <t>IWAKUNI</t>
    <phoneticPr fontId="1"/>
  </si>
  <si>
    <t>KADENA</t>
    <phoneticPr fontId="1"/>
  </si>
  <si>
    <t>KAMISEYA</t>
    <phoneticPr fontId="1"/>
  </si>
  <si>
    <t>MISAWA</t>
    <phoneticPr fontId="1"/>
  </si>
  <si>
    <t>SASEBO</t>
    <phoneticPr fontId="1"/>
  </si>
  <si>
    <t>TORII STATION AND NAHA PORT</t>
    <phoneticPr fontId="1"/>
  </si>
  <si>
    <t>TSURUMI</t>
    <phoneticPr fontId="1"/>
  </si>
  <si>
    <t>YOKOSUKA</t>
    <phoneticPr fontId="1"/>
  </si>
  <si>
    <t>7,8,9,10,11</t>
    <phoneticPr fontId="1"/>
  </si>
  <si>
    <t>YOKOTA</t>
    <phoneticPr fontId="1"/>
  </si>
  <si>
    <t>OVERSEAS - GUAM</t>
    <phoneticPr fontId="1"/>
  </si>
  <si>
    <t>Total</t>
  </si>
  <si>
    <t>BASES - 1. ATSUGI</t>
    <phoneticPr fontId="1"/>
  </si>
  <si>
    <t>Document Title</t>
    <phoneticPr fontId="1"/>
  </si>
  <si>
    <t>Document Code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</si>
  <si>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</si>
  <si>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</si>
  <si>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</si>
  <si>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</si>
  <si>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COMMAND HISTORY FOR 1992</t>
    <phoneticPr fontId="1"/>
  </si>
  <si>
    <t>OPNAVINST 5750.12E</t>
    <phoneticPr fontId="1"/>
  </si>
  <si>
    <t>COMMANDING OFFICER, U.S. NAVAL AIR FACILITY, ATSUGI, JAPAN</t>
    <phoneticPr fontId="1"/>
  </si>
  <si>
    <t>Letter</t>
    <phoneticPr fontId="1"/>
  </si>
  <si>
    <t>COMMAND HISTORY FOR 1993</t>
    <phoneticPr fontId="1"/>
  </si>
  <si>
    <t>OPNAVINST 5750.12E</t>
  </si>
  <si>
    <t>COMMANDER-IN-CHIEF'S INSTALLATION EXCELLENCE AWARD CY 93</t>
    <phoneticPr fontId="1"/>
  </si>
  <si>
    <t>OPNAVINST 1650.23B</t>
    <phoneticPr fontId="1"/>
  </si>
  <si>
    <t>LIST OF EFFECTIVE NAF ATSUGI INSTRUCTIONS</t>
    <phoneticPr fontId="1"/>
  </si>
  <si>
    <t>NAFATSUGINOTE 5215</t>
    <phoneticPr fontId="1"/>
  </si>
  <si>
    <t>NAVAL AIR FACILITY, ATSUGI INSTRUCTION</t>
    <phoneticPr fontId="1"/>
  </si>
  <si>
    <t>NAFATSUGIINST 5451.4J</t>
    <phoneticPr fontId="1"/>
  </si>
  <si>
    <t>HAZARDOUS WASTE MANAGEMENT PLAN FOR THE NAVAL AIR FACILITY, ATSUGI</t>
    <phoneticPr fontId="1"/>
  </si>
  <si>
    <t>PACIFIC DIVISION, NAVAL FACILITIES ENGINEERING COMMAND, PEARL HARBOR, HAWAII</t>
    <phoneticPr fontId="1"/>
  </si>
  <si>
    <t>November, 1981</t>
    <phoneticPr fontId="1"/>
  </si>
  <si>
    <t>ENVIRONMENTAL ENGINEERING SURVEY, U.S. NAVAL AIR FACILITY, ATSUGI, JAPAN</t>
    <phoneticPr fontId="1"/>
  </si>
  <si>
    <t>October, 1982</t>
    <phoneticPr fontId="1"/>
  </si>
  <si>
    <t>BASES - 2. CAMP SMEDLEY D. BUTLER</t>
    <phoneticPr fontId="1"/>
  </si>
  <si>
    <t>Sub-title / Chapter</t>
    <phoneticPr fontId="1"/>
  </si>
  <si>
    <t>COMMAND CHRONOLOGY FOR THE PERIOD 1 JANUARY TO 31 DECEMBER 1989</t>
    <phoneticPr fontId="1"/>
  </si>
  <si>
    <t>MCO P5750.1F</t>
  </si>
  <si>
    <t>COMMANDING GENERAL, MARINE CORPS BASE, CAMP S.D.BUTLER, OKINAWA, JAPAN 98773</t>
  </si>
  <si>
    <t>Letter</t>
  </si>
  <si>
    <t>COMMAND CHRONOLOGY FOR THE PERIOD 1 JANUARY TO 31 DECEMBER 1990</t>
  </si>
  <si>
    <t>COMMANDING GENERAL, MARINE CORPS BASE, CAMP SMEDLEY D. BUTLER, OKINAWA, JAPAN 98773-5000</t>
  </si>
  <si>
    <t>COMMAND CHRONOLOGY FOR THE PERIOD 1 JANUARY TO 31 DECEMBER 1991</t>
  </si>
  <si>
    <t>NO DATE</t>
  </si>
  <si>
    <t>COMMAND CHRONOLOGY AND HISTORICAL SUMMARY</t>
  </si>
  <si>
    <t>COMMANDING OFFICER, HEADQUARTERS AND SERVICE BATTALION, MARINE CORPS BASE, CAMP S.D.BUTLER (ASSISTANT CHIEF OF STAFF, OPERATIONS AND TRAINING)</t>
  </si>
  <si>
    <t>EOD DEATH ACCIDENT INVESTIGATION (P1~157, P1~89)</t>
    <phoneticPr fontId="1"/>
  </si>
  <si>
    <t>COMMANDER, MARINE CORPS BASES JAPAN</t>
  </si>
  <si>
    <t>STUDY RESULT ON HELICOPTER LANDING ZONE FROM THE POINT OF VIEW OF PROTECTING ENVIRONMENT</t>
    <phoneticPr fontId="1"/>
  </si>
  <si>
    <t>NO DATE</t>
    <phoneticPr fontId="1"/>
  </si>
  <si>
    <t>SHOOTING RANGE FIRES</t>
    <phoneticPr fontId="1"/>
  </si>
  <si>
    <t>CONTRACT PLANS AND SPECIFICATION FOR TOTAL RENOVATION TO BUILDINGS 1050, 1052, 1060, 1074, AND 1097, CAMP HENOKO, OKINAWA, JAPAN</t>
    <phoneticPr fontId="1"/>
  </si>
  <si>
    <t>DRAWINGS FOR HENOKO AMMUNITION DEPOT REPAIRING</t>
    <phoneticPr fontId="1"/>
  </si>
  <si>
    <t>HENOKO EXISTING CONDITIONS MAP</t>
    <phoneticPr fontId="1"/>
  </si>
  <si>
    <t>MCB CAMP S.D. BUTLER, OKINAWA, JAPAN</t>
    <phoneticPr fontId="1"/>
  </si>
  <si>
    <t>59×85</t>
    <phoneticPr fontId="1"/>
  </si>
  <si>
    <t>CAMP HENOKO CORRECT DEFICIENCIES VARIOUS AMMO STORAGE FACILITIES ARCHITECTURAL FLOOR PLAN, ELEVATION, DOOR KEY ELEVATION AND SCOPE OF WORK</t>
    <phoneticPr fontId="1"/>
  </si>
  <si>
    <t>DEPARTMENT OF THE NAVY, NAVAL FACILITIES ENGINEERING COMMAND, OFFICER IN CHARGE OF CONSTRUCTION - FAR EAST</t>
    <phoneticPr fontId="1"/>
  </si>
  <si>
    <t>83×105</t>
    <phoneticPr fontId="1"/>
  </si>
  <si>
    <t>EARTH COVERED STEEL ARCH MAGAZINES - DOOR AND MISCELLANEOUS DETAILS</t>
    <phoneticPr fontId="1"/>
  </si>
  <si>
    <t>33-15-65-1</t>
    <phoneticPr fontId="1"/>
  </si>
  <si>
    <t>DEFENSE ATOMIC SUPPORT AGENCY, OFFICE OF THE CHIEF OF ENGINEERS</t>
    <phoneticPr fontId="1"/>
  </si>
  <si>
    <t>STRUCT., MECH., ELECT., CIVIL REPAIR 8 PAINTING, VARIOUS BLDGS. ELECTRICAL FLOOR PLAN, ELEVATION 8 DETAILS FOR BLDG. 1097</t>
    <phoneticPr fontId="1"/>
  </si>
  <si>
    <t>EARTH COVERED STEEL ARCH MAGAZINES - LIGHTING, WIRING AND LIGHTING PROTECTION</t>
    <phoneticPr fontId="1"/>
  </si>
  <si>
    <t>U.S. ARMY ENGINEER DISTRICT OKINAWA, CORPS OF ENGINEERS, OFFICE OF THE DISTRICT ENGINEER</t>
    <phoneticPr fontId="1"/>
  </si>
  <si>
    <t>EARTH COVERED STEEL ARCH MAGAZINES - 14'-0" WIDTHS PLANS, SECTIONS AND DETAILS</t>
    <phoneticPr fontId="1"/>
  </si>
  <si>
    <t>EARTH COVERED STEEL ARCH MAGAZINES (HENOKO STORAGE AREA) - PLAN, ELEVATIONS &amp; SECTIONS</t>
    <phoneticPr fontId="1"/>
  </si>
  <si>
    <t>33-15-65-2</t>
    <phoneticPr fontId="1"/>
  </si>
  <si>
    <t>EARTH COVERED STEEL ARCH MAGAZINES - FRONT AND REAR WALL DETAILS</t>
    <phoneticPr fontId="1"/>
  </si>
  <si>
    <t>83×105</t>
  </si>
  <si>
    <t>EARTH COVERED STEEL ARCH MAGAZINES - TYPICAL GRADING PLAN &amp; MISCELLANEOUS DETAILS</t>
    <phoneticPr fontId="1"/>
  </si>
  <si>
    <t>EARTH COVERED STEEL ARCH MAGAZINES - 8'-0" WIDTHS PLANS, SECTIONS AND DETAILS</t>
    <phoneticPr fontId="1"/>
  </si>
  <si>
    <t>EARTH COVERED STEEL ARCH MAGAZINES (HENOKO STORAGE AREA) - PLAN, ELEVATIONS &amp; SECTIONS (WITH INDEX OF DRAWING)</t>
    <phoneticPr fontId="1"/>
  </si>
  <si>
    <t>?</t>
    <phoneticPr fontId="1"/>
  </si>
  <si>
    <t>STRUCT., MECH., ELECT., CIVIL REPAIR 8 PAINTING, VARIOUS BLDGS. ARCHITECTURAL FLOOR PLAN, ELEVATION 8 DETAILS FOR BLDG. 1097</t>
    <phoneticPr fontId="1"/>
  </si>
  <si>
    <t>CAMP HENOKO OKINAWA, JAPAN - REPAIR AIR CONDITIONING SYSTEM SPECIAL WEAPON SHOP BLDG. 1060 - KEY PLAN &amp; A/C EQUIP. SCHEDULE</t>
    <phoneticPr fontId="1"/>
  </si>
  <si>
    <t>CAMP HENOKO OKINAWA, JAPAN - REPAIR AIR CONDITIONING SYSTEM SPECIAL WEAPON SHOP BLDG. 1060 - REMOVAL A/C PLAN, SECTION AND DETAILS</t>
    <phoneticPr fontId="1"/>
  </si>
  <si>
    <t>USMC CAMP HENOKO, EXT &amp; INT. PAINTING OF ? ARCHITECTURAL ELEVATION &amp; ?</t>
    <phoneticPr fontId="1"/>
  </si>
  <si>
    <t>7766?</t>
    <phoneticPr fontId="1"/>
  </si>
  <si>
    <t>CAMP HENOKO OKINAWA, JAPAN - REPAIR AIR CONDITIONING SYSTEM SPECIAL WEAPON SHOP BLDG. 1060 - A/C PLAN, SECTION AND DETAILS</t>
    <phoneticPr fontId="1"/>
  </si>
  <si>
    <t>CAMP HENOKO OKINAWA, JAPAN - REPAIR AIR CONDITIONING SYSTEM SPECIAL WEAPON SHOP BLDG. 1060 - POWER PLANS &amp; A/C CONTROL DIAGRAM</t>
    <phoneticPr fontId="1"/>
  </si>
  <si>
    <t>EXT. 8 INT. PAINTING OF VARIOUS BLDGS ARCHITECTURAL PLANS &amp; SCHEDULES</t>
    <phoneticPr fontId="1"/>
  </si>
  <si>
    <t>DEPARTMENT OF THE NAVY, NAVAL FACILITIES ENGINEERING COMMAND, OFFICER IN CHARGE OF CONSTRUCTION - OKINAWA</t>
    <phoneticPr fontId="1"/>
  </si>
  <si>
    <t>CAMP HENOKO OKINAWA, JAPAN - REPAIR AIR CONDITIONING SYSTEM SPECIAL WEAPON SHOP BLDG. 1060 - REMOVAL POWER PLAN AND ONE-LINE DIAGRAM</t>
    <phoneticPr fontId="1"/>
  </si>
  <si>
    <t>DEPARTMENT OF THE NAVY, NAVAL FACILITIES ENGINEERING COMMAND, OFFICER IN CHARGE OF CONSTRUCTION - OKINAWA</t>
  </si>
  <si>
    <t>BASES - 3. CAMP ZUKERAN</t>
    <phoneticPr fontId="1"/>
  </si>
  <si>
    <t>ASBESTOS WASTE DISPOSAL AT FUTENMA HOUSING AREA, CAMP ZUKERAN</t>
  </si>
  <si>
    <t>BASES - 4. FUTENMA</t>
    <phoneticPr fontId="1"/>
  </si>
  <si>
    <t>COMMAND CHRONOLOGY FOR PERIOD 1 JANUARY - 30 JUNE 1989</t>
    <phoneticPr fontId="1"/>
  </si>
  <si>
    <t>COMMANDING OFFICER, MARINE CORPS AIR STATION, FUTENMA</t>
    <phoneticPr fontId="1"/>
  </si>
  <si>
    <t>COMMAND CHRONOLOGY FOR PERIOD 1 JULY - 31 DECEMBER 1989</t>
    <phoneticPr fontId="1"/>
  </si>
  <si>
    <t>COMMAND CHRONOLOGY FOR PERIOD 1 JANUARY - 30 JUNE 1990</t>
    <phoneticPr fontId="1"/>
  </si>
  <si>
    <t>COMMAND CHRONOLOGY FOR PERIOD 1 JANUARY - 31 DECEMBER 1991</t>
    <phoneticPr fontId="1"/>
  </si>
  <si>
    <t>MARINE CORPS AIR STATION FUTENMA ORGANIZATION MANUAL</t>
    <phoneticPr fontId="1"/>
  </si>
  <si>
    <t>MARINE CORPS AIR STATION (H) DIRECTIVES SEMIANNUAL CHECKLIST - ISSUED AS OF 30 JUNE 1983</t>
    <phoneticPr fontId="1"/>
  </si>
  <si>
    <t>MCAS (H) Bul 5215</t>
    <phoneticPr fontId="1"/>
  </si>
  <si>
    <t>COMMANDING OFFICER, MARINE CORPS AIR STATION (HELICOPTER)</t>
    <phoneticPr fontId="1"/>
  </si>
  <si>
    <t>MARINE CORPS AIR STATION DIRECTIVES SYSTEM QUARTERLY CHECKLIST - ISSUED AS OF 30 SEPTEMBER 1992</t>
    <phoneticPr fontId="1"/>
  </si>
  <si>
    <t>StaBUL 5215</t>
    <phoneticPr fontId="1"/>
  </si>
  <si>
    <t>EXECUTIVE SUMMARY ENVIRONMENTAL NOISE STUDY No.52-69-6012-96 UNITED STATES MARINE CORPS PROJECT 434790E RESULTS OF NOISE MONITORING MARINE CORPS AIR STATION FUTENMA GINOWAN CITY, OKINAWA, JAPAN 2-9 NOVEMBER 1995 AND 6-13 MAY 1996</t>
  </si>
  <si>
    <t>U.S. ARMY CENTER FOR HEALTH PROMOTION AND PREVENTIVE MEDICINE ABERDEEN PROVING GROUND, MARYLAND</t>
  </si>
  <si>
    <t>DOCUMENTS RESPONDING TO FOIA REQUEST FROM MR. LAWRENCE REPETA</t>
    <phoneticPr fontId="1"/>
  </si>
  <si>
    <t>UNITED STATES MARINE CORPS, MARINE CORPS BASE</t>
    <phoneticPr fontId="1"/>
  </si>
  <si>
    <t>BASES - 5. IWAKUNI</t>
    <phoneticPr fontId="1"/>
  </si>
  <si>
    <t>WYLE RESEARCH REPORT WR 94-10, AIRCRAFT NOISE STUDY FOR MARINE CORPS AIR STATION IWAKUNI, IWAKUNI, JAPAN</t>
  </si>
  <si>
    <t>WYLE RESEARCH</t>
  </si>
  <si>
    <t>August, 1994</t>
  </si>
  <si>
    <t>HAZARDOUS WASTE MANAGEMENT PLAN FOR MARINE CORPS AIR STATION, IWAKUNI, JAPAN</t>
    <phoneticPr fontId="1"/>
  </si>
  <si>
    <t>PACIFIC DIVISION, NAVAL FACILITIES ENGINEERING COMMAND</t>
    <phoneticPr fontId="1"/>
  </si>
  <si>
    <t>November, 1986</t>
    <phoneticPr fontId="1"/>
  </si>
  <si>
    <t>BASES - 6. KADENA</t>
    <phoneticPr fontId="1"/>
  </si>
  <si>
    <t>AIRCRAFT ACCIDENT INVESTIGATION REPORT [F-15 C, KADENA AB, OKINAWA, JAPAN]</t>
    <phoneticPr fontId="1"/>
  </si>
  <si>
    <t>PACIFIC AIR FORCES</t>
    <phoneticPr fontId="1"/>
  </si>
  <si>
    <t>A4</t>
    <phoneticPr fontId="1"/>
  </si>
  <si>
    <t>SUMMARY REPORT ALLEGED PCB SITE INVESTIGATION KADENA AIR BASE, JAPAN</t>
    <phoneticPr fontId="1"/>
  </si>
  <si>
    <t>MONTGOMERY WATSON</t>
    <phoneticPr fontId="1"/>
  </si>
  <si>
    <t>Feburary, 1999</t>
    <phoneticPr fontId="1"/>
  </si>
  <si>
    <t>313TH AIRD DIVISION ADMINISTRATIVE PLAN 544, OIL &amp; HAZARDROUS MATERIAL AND WASTE MANAGEMENT PLAN</t>
    <phoneticPr fontId="1"/>
  </si>
  <si>
    <t>HEADQUARTERS 313TH AIR DIVISION (PACAF)</t>
    <phoneticPr fontId="1"/>
  </si>
  <si>
    <t>313TH AIRD DIVISION ADMINISTRATIVE PLAN 545, OIL &amp; HAZARDROUS SUBSTANCE POLLUTION CONTINGENCY PLAN</t>
    <phoneticPr fontId="1"/>
  </si>
  <si>
    <t>DRILLING AND SAMPLING PLAN SOIL SAMPLING FOR PCB CONTAMINATION, KADENA AIR BASE, OKINAWA</t>
    <phoneticPr fontId="1"/>
  </si>
  <si>
    <t>WOODWARD-CLYDE CONSULTANTS, SEVEN WATERFRONT PLAZA</t>
    <phoneticPr fontId="1"/>
  </si>
  <si>
    <t>PCB CONTAMINATION AT KADENA AIR BASE</t>
    <phoneticPr fontId="1"/>
  </si>
  <si>
    <t>BASES - 7. KAMISEYA</t>
    <phoneticPr fontId="1"/>
  </si>
  <si>
    <t>NAVAL SUPPORT FACILITY KAMISEYA COMMAND HISTORY 1994-1995</t>
  </si>
  <si>
    <t>LIST OF FUNCTIONS AND TASKS</t>
    <phoneticPr fontId="1"/>
  </si>
  <si>
    <t>COMNAVAIRPACINST 5450.14C</t>
    <phoneticPr fontId="1"/>
  </si>
  <si>
    <t>NAVY SUPPORT FACILITY (NSF) KAMISEYA</t>
    <phoneticPr fontId="1"/>
  </si>
  <si>
    <t>LIST OF NAVRADRECFAC INSTRUCTIONS</t>
    <phoneticPr fontId="1"/>
  </si>
  <si>
    <t>NAVRADRECFACNOTE 5215</t>
    <phoneticPr fontId="1"/>
  </si>
  <si>
    <t>LIST OF EFFECTIVE NAVRADRECFAC NOTICES</t>
    <phoneticPr fontId="1"/>
  </si>
  <si>
    <t>STRUCTURE CHART</t>
    <phoneticPr fontId="1"/>
  </si>
  <si>
    <t>BASES - 8. MISAWA</t>
    <phoneticPr fontId="1"/>
  </si>
  <si>
    <t>COMMAND HISTORY REPORT 1992</t>
    <phoneticPr fontId="1"/>
  </si>
  <si>
    <t>UNITED STATES NAVAL AIR FACILITY MISAWA, JAPAN</t>
    <phoneticPr fontId="1"/>
  </si>
  <si>
    <t>COMMAND HISTORY REPORT 1993</t>
    <phoneticPr fontId="1"/>
  </si>
  <si>
    <t>COMMAND HISTORY REPORT 1994</t>
    <phoneticPr fontId="1"/>
  </si>
  <si>
    <t>UNITED STATES NAVAL AIR FACILITY MISAWA, JAPAN</t>
  </si>
  <si>
    <t>PROMULGATION OF U. S. NAVAL AIR FACILITY, MISAWA ORGANIZATION MANUAL</t>
  </si>
  <si>
    <t>NAFMISAWAINST 5440.1D</t>
    <phoneticPr fontId="1"/>
  </si>
  <si>
    <t>U.S. NAVAL AIR FACILITY MISAWA, JAPAN</t>
    <phoneticPr fontId="1"/>
  </si>
  <si>
    <t>INDEX OF EFFECTIVE NAF MISAWA INSTRUCTIONS</t>
  </si>
  <si>
    <t>NAFMISAWANOTE 5215</t>
    <phoneticPr fontId="1"/>
  </si>
  <si>
    <t>U.S. NAVAL AIR FACILITY MISAWA, JAPAN</t>
  </si>
  <si>
    <t>WELCOME ABOARD</t>
    <phoneticPr fontId="1"/>
  </si>
  <si>
    <t>APPROVAL OF AFI 51-503 AIRCRAFT ACCIDENT INVESTIGATION BOARD (AIB) REPORT – F-16CJ CLASS A MISHAP, 24 JUL 98, TAIL # A0804, MISAWA AB, JAPAN</t>
  </si>
  <si>
    <t>MISAWA AIR BASE HAZARDOUS WASTE MANAGEMENT PLAN</t>
    <phoneticPr fontId="1"/>
  </si>
  <si>
    <t>May, 1991</t>
    <phoneticPr fontId="1"/>
  </si>
  <si>
    <t>DEPARTMENT OF THE NAVY, U.S. NAVAL AIR FACILITY, MISAWA, FORMAL ENVIRONMENTAL ASSESSMENT P-005, HANGARS 926, 941, 946 AND 954, FIRE PROTECTION SYSTEM, MISAWA AIR BASE, JAPAN</t>
    <phoneticPr fontId="1"/>
  </si>
  <si>
    <t>December, 1986</t>
    <phoneticPr fontId="1"/>
  </si>
  <si>
    <t>OIL AND HAZARDOUS SUBSTANCE POLLUTION CONTINGENCY PLAN</t>
    <phoneticPr fontId="1"/>
  </si>
  <si>
    <t>HEADQUARTERS 432D TACTICAL FIGHTER WING</t>
    <phoneticPr fontId="1"/>
  </si>
  <si>
    <t>MISAWA AIR BASE POLYCHLORINATED BIPHENYL (PCB) MANAGEMENT PLAN</t>
    <phoneticPr fontId="1"/>
  </si>
  <si>
    <t>December, 1989</t>
    <phoneticPr fontId="1"/>
  </si>
  <si>
    <t>MISAWA AIR BASE ASBESTOS MANAGEMENT AND OPERATING PLANS</t>
    <phoneticPr fontId="1"/>
  </si>
  <si>
    <t>January, 1990</t>
    <phoneticPr fontId="1"/>
  </si>
  <si>
    <t>WELCOME TO MISAWA</t>
    <phoneticPr fontId="1"/>
  </si>
  <si>
    <t>NAVAL SECURITY GROUP ACTIVITY, MISAWA</t>
    <phoneticPr fontId="1"/>
  </si>
  <si>
    <t>BASES - 9. SASEBO</t>
    <phoneticPr fontId="1"/>
  </si>
  <si>
    <t>OPNAV 5750-1</t>
    <phoneticPr fontId="1"/>
  </si>
  <si>
    <t>COMMANDER U.S. FLEET ACTIVITIES, SASEBO</t>
    <phoneticPr fontId="1"/>
  </si>
  <si>
    <t>COMMAND HISTORY FOR 1994</t>
    <phoneticPr fontId="1"/>
  </si>
  <si>
    <t>OPNAV 5750.12E</t>
    <phoneticPr fontId="1"/>
  </si>
  <si>
    <t>INDEX OF EFFECTIVE COMFLEACT SASEBO INSTRUCTIONS/NOTICES</t>
  </si>
  <si>
    <t>CFASNOTE 5215</t>
    <phoneticPr fontId="1"/>
  </si>
  <si>
    <t>COMFLEACT SASEBO IDENTIFICATION CODES</t>
    <phoneticPr fontId="1"/>
  </si>
  <si>
    <t>PROMULGATION OF COMMANDER, FLEET ACTIVITIES, SASEBO, JAPAN STANDARD ORGANIZATION AND REGULATIONS MANUAL</t>
    <phoneticPr fontId="1"/>
  </si>
  <si>
    <t>CFASINST 5400.1A</t>
    <phoneticPr fontId="1"/>
  </si>
  <si>
    <t>WRONGFUL DISPOSITION OF GOVERNMENT AMMUNITION</t>
  </si>
  <si>
    <t>ENVIRONMENTAL IMPACT ASSESSMENT OF INCREASING SUBSTATION CAPACITY (MILITARY CONSTRUCTION PROJECT P-100) AT U.S. FLEET ACTIVITIES, SASEBO, JAPAN</t>
    <phoneticPr fontId="1"/>
  </si>
  <si>
    <t>U.S. FLEET ACTIVITIES, SASEBO, JAPAN</t>
    <phoneticPr fontId="1"/>
  </si>
  <si>
    <t>TECHNICAL REPORT OF THE PEST MANAGEMENT PROGRAM AT COMFLEACT SASEBO</t>
    <phoneticPr fontId="1"/>
  </si>
  <si>
    <t>TECHNICAL REPORT OF THE PEST MANAGEMENT PROGRAM AT FLEET ACTIVITIES, SASEBO</t>
    <phoneticPr fontId="1"/>
  </si>
  <si>
    <t>November, 1989</t>
    <phoneticPr fontId="1"/>
  </si>
  <si>
    <t>HAZARDOUS WASTE MANAGEMENT PLAN FOR NAVY ACTIVITIES AT SASEBO COMPLEX</t>
    <phoneticPr fontId="1"/>
  </si>
  <si>
    <t>Feburary, 1983</t>
    <phoneticPr fontId="1"/>
  </si>
  <si>
    <t>ENVIRONMENTAL ENGINEERING SURVEY, COMMANDER FLEET ACTIVITIES, SASEBO, JAPAN</t>
    <phoneticPr fontId="1"/>
  </si>
  <si>
    <t>July, 1982</t>
    <phoneticPr fontId="1"/>
  </si>
  <si>
    <t>BASES - 10. TORII STATION AND NAHA PORT</t>
    <phoneticPr fontId="1"/>
  </si>
  <si>
    <t>No.</t>
  </si>
  <si>
    <t>LIST OF CAPITAL IMPROEMENTS AND BLUEPRINT MAPS OF TORII STATION AND NAHA PORT IN OKINAWA</t>
    <phoneticPr fontId="1"/>
  </si>
  <si>
    <t>CAPITAL IMPROVEMENT PROGRAM JAPANESE FACILITIES INPROVEMENT PROGRAM 31 MARCH 1993</t>
    <phoneticPr fontId="1"/>
  </si>
  <si>
    <t>OFFICE OF THE JUDGE ADVOCATE GENERAL</t>
    <phoneticPr fontId="1"/>
  </si>
  <si>
    <t>MAP</t>
    <phoneticPr fontId="1"/>
  </si>
  <si>
    <t>BASES - 11. TSURUMI</t>
    <phoneticPr fontId="1"/>
  </si>
  <si>
    <t>REPORT OF FIRE PROTECTION ENGINEERING SURVEY, NAVAL FUEL DETACHMENT TSURUMI, HAKOSAKI AND KOSHIBA FUEL TERMINALS</t>
  </si>
  <si>
    <t>OPNAVINST 11320.23D</t>
    <phoneticPr fontId="1"/>
  </si>
  <si>
    <t>COMMANDER, PACIFIC DIVISION, NAVAL FACILITIES ENGINEERING COMMAND</t>
    <phoneticPr fontId="1"/>
  </si>
  <si>
    <t>BASES - 12. YOKOSUKA</t>
    <phoneticPr fontId="1"/>
  </si>
  <si>
    <t>Document title</t>
    <phoneticPr fontId="1"/>
  </si>
  <si>
    <t xml:space="preserve">U. S. NAVAL COMPUTER AND TELECOMMUNICATIONS STATION JAPAN STANDARD ORGANIZATION AND REGULATIONS MANUAL   </t>
    <phoneticPr fontId="1"/>
  </si>
  <si>
    <t>NAVCOMTELSTAJAPANINST 5400.1K</t>
    <phoneticPr fontId="1"/>
  </si>
  <si>
    <t>U.S. NAVAL COMPUTER AND TELECOMMUNICATIONS STATION, JAPAN</t>
    <phoneticPr fontId="1"/>
  </si>
  <si>
    <t>NAVCOMTELSTAJAPANINST 5400.1K CH-1</t>
    <phoneticPr fontId="1"/>
  </si>
  <si>
    <t>NAVCOMTELSTAJAPANINST 5400.1K CH-2</t>
    <phoneticPr fontId="1"/>
  </si>
  <si>
    <t>NAVCOMTELSTAJAPANINST 5400.1K CH-3</t>
    <phoneticPr fontId="1"/>
  </si>
  <si>
    <t>NAVCOMTELSTAJAPANINST 5400.1K CH-4</t>
    <phoneticPr fontId="1"/>
  </si>
  <si>
    <t>NAVCOMTELSTAJAPANINST 5400.1K CH-5</t>
    <phoneticPr fontId="1"/>
  </si>
  <si>
    <t>NAVCOMTELSTAJAPANINST 5400.1K CH-6</t>
    <phoneticPr fontId="1"/>
  </si>
  <si>
    <t>STRUCTURE CHART (NCTSFE REGIONAL ORGANIZATION)</t>
    <phoneticPr fontId="1"/>
  </si>
  <si>
    <t>NUMERICAL INDEX OF EFFECTIVE NAVCOMTELSTA FAR EAST DIRECTIVES</t>
  </si>
  <si>
    <t>NAVCOMTELSTAFAREASTNOTE 5215</t>
    <phoneticPr fontId="1"/>
  </si>
  <si>
    <t>U.S. NAVAL COMPUTER AND TELECOMMUNICATIONS STATION FAR EAST DIRECTIVES</t>
    <phoneticPr fontId="1"/>
  </si>
  <si>
    <t>COMMAND HISTORY (CY 1988)</t>
    <phoneticPr fontId="1"/>
  </si>
  <si>
    <t>U. S. NAVY PUBLIC WORKS CENTER, YOKOSUKA, JAPAN OFFICER IN CHARGE OF CONSTRUCTION, FAR EAST</t>
    <phoneticPr fontId="1"/>
  </si>
  <si>
    <t>COMMAND HISTORY (CY 1989)</t>
    <phoneticPr fontId="1"/>
  </si>
  <si>
    <t>U. S. NAVY PUBLIC WORKS CENTER, YOKOSUKA, JAPAN OFFICER IN CHARGE OF CONSTRUCTION, FAR EAST</t>
  </si>
  <si>
    <t>COMMAND HISTORY (CY 1992)</t>
    <phoneticPr fontId="1"/>
  </si>
  <si>
    <t>COMMAND HISTORY (CY 1993)</t>
    <phoneticPr fontId="1"/>
  </si>
  <si>
    <t>ORGANIZATION AND FUNCTIONS MANUAL  OF THE U.S. NAVY PUBLIC WORKS CENTER, YOKOSUKA</t>
    <phoneticPr fontId="1"/>
  </si>
  <si>
    <t>PWCYOKOINST 5450.1G</t>
    <phoneticPr fontId="1"/>
  </si>
  <si>
    <t>U. S. NAVY PUBLIC WORKS CENTER, YOKOSUKA, JAPAN</t>
    <phoneticPr fontId="1"/>
  </si>
  <si>
    <t>PWCYOKOINST 5450.1G CH-1</t>
    <phoneticPr fontId="1"/>
  </si>
  <si>
    <t>PWCYOKOINST 5450.1G CH-2</t>
    <phoneticPr fontId="1"/>
  </si>
  <si>
    <t>NUMERICAL INDEX OF EFFECTIVE PWC YOKOSUKA INSTRUCTIONS AND NOTICES</t>
  </si>
  <si>
    <t>PWCYOKONOTE 5215</t>
    <phoneticPr fontId="1"/>
  </si>
  <si>
    <t>OPNAVINST 5750-1</t>
    <phoneticPr fontId="1"/>
  </si>
  <si>
    <t>U. S. FLEET AND INDUSTRY SUPPLY CENTER YOKOSUKA, JAPAN</t>
    <phoneticPr fontId="1"/>
  </si>
  <si>
    <t>COMMANDING OFFICER, U. S. FLEET AND INDUSTRY SUPPLY CENTER YOKOSUKA, JAPAN</t>
    <phoneticPr fontId="1"/>
  </si>
  <si>
    <t>COMMAND HISTORY (CY 1994)</t>
    <phoneticPr fontId="1"/>
  </si>
  <si>
    <t>ORGANIZATIONAL MANUAL</t>
    <phoneticPr fontId="1"/>
  </si>
  <si>
    <t>FISCINST 5450.2S</t>
    <phoneticPr fontId="1"/>
  </si>
  <si>
    <t>EFFECTIVE FISC YOKOSUKA DIRECTIVES</t>
  </si>
  <si>
    <t>FIACNOTE 5215</t>
    <phoneticPr fontId="1"/>
  </si>
  <si>
    <t>B4</t>
    <phoneticPr fontId="1"/>
  </si>
  <si>
    <t>COMMAND HISTORY FOR CALENDAR YEAR 1989</t>
    <phoneticPr fontId="1"/>
  </si>
  <si>
    <t>OPNAVINST 5750.12D</t>
    <phoneticPr fontId="1"/>
  </si>
  <si>
    <t>COMMANDING OFFICER, U.S. NACAL SHIP REPAIR SERVICE FACILITY YOKOSUKA JAPAN</t>
    <phoneticPr fontId="1"/>
  </si>
  <si>
    <t>COMMAND HISTORY FOR CALENDAR YEAR 1992</t>
    <phoneticPr fontId="1"/>
  </si>
  <si>
    <t>COMMAND HISTORY FOR CALENDAR YEAR 1993</t>
    <phoneticPr fontId="1"/>
  </si>
  <si>
    <t>COMMAND HISTORY FOR CALENDAR YEAR 1994</t>
    <phoneticPr fontId="1"/>
  </si>
  <si>
    <t>PROMULGATION OF ORGANIZATION AND REGULATIONS MANUAL</t>
    <phoneticPr fontId="1"/>
  </si>
  <si>
    <t>NAVSHIPREPFACINST 5450.1M</t>
    <phoneticPr fontId="1"/>
  </si>
  <si>
    <t>U.S. NAVAL SHIP REPAIR SERVICE FACILITY YOKOSUKA JAPAN</t>
    <phoneticPr fontId="1"/>
  </si>
  <si>
    <t>NAVSHIPREPFACINST 5450.1M CH-1</t>
    <phoneticPr fontId="1"/>
  </si>
  <si>
    <t>NAVSHIPREPFACINST 5450.1M CH-2</t>
    <phoneticPr fontId="1"/>
  </si>
  <si>
    <t>ANNUAL INDEX OF EFFECTIVE NAVSHIPREPFAC INSTRUCTION</t>
  </si>
  <si>
    <t>NAVSHIPREPFACNOTE 5215</t>
    <phoneticPr fontId="1"/>
  </si>
  <si>
    <t>COMMAND HISTORY 1992</t>
    <phoneticPr fontId="1"/>
  </si>
  <si>
    <t>ORNAVINST 5750.12E</t>
    <phoneticPr fontId="1"/>
  </si>
  <si>
    <t>COMMANDER FLEET ACTIVITIES, YOKOSUKA, JAPAN</t>
    <phoneticPr fontId="1"/>
  </si>
  <si>
    <t>COMMAND HISTORY 1993</t>
  </si>
  <si>
    <t>ORNAVINST 5750.13E</t>
  </si>
  <si>
    <t>MISSION, FUNCTIONS AND TASKS OF FLEET ACTIVITIES, YOKOSUKA, JAPAN (FLEACT YOKOSUKA)</t>
    <phoneticPr fontId="1"/>
  </si>
  <si>
    <t>COMNAVSURFPACINST 5450.18A</t>
    <phoneticPr fontId="1"/>
  </si>
  <si>
    <t>COMMANDER NAVAL SURFACE FORCE UNITEDS STATES PACIFIC FLEET</t>
    <phoneticPr fontId="1"/>
  </si>
  <si>
    <t>COMMANDER FLEET ACTIVITIES, YOKOSUKA ORGANIZATIONAL MANUAL</t>
    <phoneticPr fontId="1"/>
  </si>
  <si>
    <t>COMFLEACTINST 5400.2Q</t>
    <phoneticPr fontId="1"/>
  </si>
  <si>
    <t>COMFLEACTINST 5400.2P CH-1</t>
    <phoneticPr fontId="1"/>
  </si>
  <si>
    <t>SEMI-ANNUAL INDEX OF EFFECTIVE COMFLEACT YOKOSUKA INSTRUCTIONS</t>
    <phoneticPr fontId="1"/>
  </si>
  <si>
    <t>COMFLEACTNOTE 5215.2D</t>
    <phoneticPr fontId="1"/>
  </si>
  <si>
    <t>HOST NATION FUNDED PROJECT DOCUMENTATION</t>
    <phoneticPr fontId="1"/>
  </si>
  <si>
    <t>NA 527</t>
    <phoneticPr fontId="1"/>
  </si>
  <si>
    <t>NA 528</t>
    <phoneticPr fontId="1"/>
  </si>
  <si>
    <t>NA 529</t>
    <phoneticPr fontId="1"/>
  </si>
  <si>
    <t>NA 533</t>
    <phoneticPr fontId="1"/>
  </si>
  <si>
    <t>NA 530</t>
    <phoneticPr fontId="1"/>
  </si>
  <si>
    <t>NA 531</t>
    <phoneticPr fontId="1"/>
  </si>
  <si>
    <t>NA 524</t>
    <phoneticPr fontId="1"/>
  </si>
  <si>
    <t>NA 525</t>
    <phoneticPr fontId="1"/>
  </si>
  <si>
    <t>NA 575</t>
    <phoneticPr fontId="1"/>
  </si>
  <si>
    <t>NA 343</t>
    <phoneticPr fontId="1"/>
  </si>
  <si>
    <t>JFY 1989 FACILITIES IMPROVEMENT PROGRAM</t>
    <phoneticPr fontId="1"/>
  </si>
  <si>
    <t>F-407</t>
    <phoneticPr fontId="1"/>
  </si>
  <si>
    <t>FINAL REPORT FOR JAPANESE INVESTIGATIVE ANALYSES BERTH 12, YOKOSUKA NAVAL BASE, JAPAN VOL1</t>
    <phoneticPr fontId="1"/>
  </si>
  <si>
    <t>CHIYODA DAMES&amp;MOORE CO., LTD.</t>
    <phoneticPr fontId="1"/>
  </si>
  <si>
    <t>August, 1994</t>
    <phoneticPr fontId="1"/>
  </si>
  <si>
    <t>EVALUATE BERTH 12 INVESTIGATION GROUNDWATER TESTING PLAN FOR COMMANDER FLEET ACTIVITIES YOKOSUKA, JAPAN</t>
    <phoneticPr fontId="1"/>
  </si>
  <si>
    <t>DEPARTMENT OF THE NAVY. OFFICER IN CHARGE OF CONSTRUCTION NAVAL FACILITIES ENGINEERING COMMAND CONTRACTS FAR EAST</t>
    <phoneticPr fontId="1"/>
  </si>
  <si>
    <t>MARCH, 1996</t>
    <phoneticPr fontId="1"/>
  </si>
  <si>
    <t xml:space="preserve">SURVEY OF CAVES AT NAVAL COMPLEX, YOKOSUKA </t>
    <phoneticPr fontId="1"/>
  </si>
  <si>
    <t>HAZARDOUS WASTE/HAZARDOUS MATERIAL SURVEY OF CAVES AT NAVAL COMPLEX, YOKOSUKA FOR THE COMMANDER FLEET ACTIVITIES YOKOSUKA, JAPAN VOL I</t>
    <phoneticPr fontId="1"/>
  </si>
  <si>
    <t>OFFICER IN CHARGE OF CONSTRUCTION, NAVAL FACILITIES ENGINEERING COMMAND CONTRACTS FAR EAST</t>
    <phoneticPr fontId="1"/>
  </si>
  <si>
    <t>May, 1993</t>
    <phoneticPr fontId="1"/>
  </si>
  <si>
    <t>HAZARDOUS WASTE/HAZARDOUS MATERIAL SURVEY OF CAVES AT NAVAL COMPLEX, YOKOSUKA FOR THE COMMANDER FLEET ACTIVITIES YOKOSUKA, JAPAN VOL II</t>
    <phoneticPr fontId="1"/>
  </si>
  <si>
    <t>PHYSICAL AND CHEMICAL ANALYSIS REPORT</t>
    <phoneticPr fontId="1"/>
  </si>
  <si>
    <t>ENVIRONMENTAL SERVICES DEPARTMENT, U.S. NAVY PUBLIC WORKS CENTER, YOKOSUKA</t>
    <phoneticPr fontId="1"/>
  </si>
  <si>
    <t>CAVE LIST, YOKOSUKA</t>
    <phoneticPr fontId="1"/>
  </si>
  <si>
    <t>PUBLIC WORKS DEPARTMENT U~S FLEET ACTIVITIES</t>
    <phoneticPr fontId="1"/>
  </si>
  <si>
    <r>
      <t>75</t>
    </r>
    <r>
      <rPr>
        <sz val="9"/>
        <color theme="1"/>
        <rFont val="ＭＳ Ｐゴシック"/>
        <family val="2"/>
        <charset val="128"/>
      </rPr>
      <t>　</t>
    </r>
    <r>
      <rPr>
        <sz val="9"/>
        <color theme="1"/>
        <rFont val="Arial"/>
        <family val="2"/>
      </rPr>
      <t>× 100</t>
    </r>
    <phoneticPr fontId="1"/>
  </si>
  <si>
    <t>CAVE ENTRANCES IN THE BASE</t>
    <phoneticPr fontId="1"/>
  </si>
  <si>
    <t>PUBLIC WORKS DEPARTMENT U~S FLEET ACTIVITIES</t>
  </si>
  <si>
    <t>LOCATION OF CAVE ENTRANCE APPENDIX 1 TO ANNEX Q (Q-1-1)</t>
    <phoneticPr fontId="1"/>
  </si>
  <si>
    <t>59 × 59</t>
    <phoneticPr fontId="1"/>
  </si>
  <si>
    <t>HANDBOOK OF U.S. AIRCRAFT CARRIER PROGRAMS</t>
    <phoneticPr fontId="1"/>
  </si>
  <si>
    <t>DIRECTOR, AIR WARFARE (N88), DEPARTMENT OF THE NAVY</t>
    <phoneticPr fontId="1"/>
  </si>
  <si>
    <t>CATALOG CUT/SHOP DRAWING TRANSMITTAL AND APPROVAL</t>
    <phoneticPr fontId="1"/>
  </si>
  <si>
    <t>SEDIMENTATION ANALYSES/SPILL WATER TREATMENT STUDY REPORT, PHASE 2, MAINTENANCE DREDGING OF BERTHING AREAS, YOKOSUKA, JAPAN</t>
    <phoneticPr fontId="1"/>
  </si>
  <si>
    <t>DEPARTMENT OF THE NAVY, OFFICER IN CHARGE OF CONSTRUCTION, NAVAL FACILITIES ENGINEERING COMMAND CONTRACTS, FAR EAST</t>
    <phoneticPr fontId="1"/>
  </si>
  <si>
    <t>September, 1985</t>
    <phoneticPr fontId="1"/>
  </si>
  <si>
    <t>CONTRACT NO.N62836-85-C-0263 ENVIRONMENTAL PROTECTION PLAN FOR MAINTENANCE DREDGING OF BERTHING AREAS (PHASE3) FOR THE COMMANDER FLEET ACTIVITIES, YOKOSUKA, JAPAN</t>
    <phoneticPr fontId="1"/>
  </si>
  <si>
    <t>NAVY FAMILY HOUSING (NFH) WAITING LIST</t>
    <phoneticPr fontId="1"/>
  </si>
  <si>
    <t>MAINTENANCE DREDGUUNG OF BERTHING AREAS (PHASE 1)</t>
    <phoneticPr fontId="1"/>
  </si>
  <si>
    <t>COVER SHEET</t>
    <phoneticPr fontId="1"/>
  </si>
  <si>
    <t>GENERAL ORIENTATION</t>
    <phoneticPr fontId="1"/>
  </si>
  <si>
    <t>TOPOGRAPPHIC MAP</t>
    <phoneticPr fontId="1"/>
  </si>
  <si>
    <t>EXSITING SUBSURFACE CONDITIONS</t>
    <phoneticPr fontId="1"/>
  </si>
  <si>
    <t>SEAWALL-GENERAL PLAN &amp; PROFILE</t>
    <phoneticPr fontId="1"/>
  </si>
  <si>
    <t>SEAWALL-TRANSITIONAL PORTIONS</t>
    <phoneticPr fontId="1"/>
  </si>
  <si>
    <t>SEAWALL-TYPICAL SECTION</t>
    <phoneticPr fontId="1"/>
  </si>
  <si>
    <t>SEAWALL-SECTIONS-1</t>
    <phoneticPr fontId="1"/>
  </si>
  <si>
    <t>SEAWALL-SECTIONS-2</t>
  </si>
  <si>
    <t>SEAWALL-SECTIONS-3</t>
  </si>
  <si>
    <t>SEAWALL PARAPETS</t>
    <phoneticPr fontId="1"/>
  </si>
  <si>
    <t>SEAWALL PARAPETS (CONT'D)</t>
    <phoneticPr fontId="1"/>
  </si>
  <si>
    <t>RE-BAR ARRANGEMENT FOR PARAPET</t>
    <phoneticPr fontId="1"/>
  </si>
  <si>
    <t>CONSTRUCTION JOINTS</t>
    <phoneticPr fontId="1"/>
  </si>
  <si>
    <t>SEAWALL-STORM DRAINAGE &amp; SPILLWAY DISCHARGE PIPES</t>
    <phoneticPr fontId="1"/>
  </si>
  <si>
    <t>BOX CULVERT</t>
    <phoneticPr fontId="1"/>
  </si>
  <si>
    <t>DRAINAGE OUTLET CONCRETE BLOCK</t>
    <phoneticPr fontId="1"/>
  </si>
  <si>
    <t>SEWER OUTFALL</t>
    <phoneticPr fontId="1"/>
  </si>
  <si>
    <t>SILT CURTAIN</t>
    <phoneticPr fontId="1"/>
  </si>
  <si>
    <t>CONTRACTOR'S AREA/HAULING ROUTE</t>
    <phoneticPr fontId="1"/>
  </si>
  <si>
    <t>TEMPORARY SEAWALL OPENING</t>
    <phoneticPr fontId="1"/>
  </si>
  <si>
    <t>MAINTENANCE DREDGUUNG OF BERTHING AREAS (PHASE 2)</t>
  </si>
  <si>
    <t>TOPOGRAPPHIC MAP / EXISTING SUBSURFACE CONDITION</t>
    <phoneticPr fontId="1"/>
  </si>
  <si>
    <t>INTERIOR PARTITION-GENERAL PLAN</t>
    <phoneticPr fontId="1"/>
  </si>
  <si>
    <t>INTERIOR PARTITION-TRANSITIONAL PORTIONS</t>
    <phoneticPr fontId="1"/>
  </si>
  <si>
    <t>PRIMARY SPILLWAY</t>
    <phoneticPr fontId="1"/>
  </si>
  <si>
    <t>SECONDARY SPILLWAY</t>
    <phoneticPr fontId="1"/>
  </si>
  <si>
    <t>STORM DRAINAGE-GENERAL PLAN</t>
    <phoneticPr fontId="1"/>
  </si>
  <si>
    <t>STORM DRAINAGE-BOX CULVERT LAYOUT PLAN</t>
    <phoneticPr fontId="1"/>
  </si>
  <si>
    <t>STORM DRAINAGE-BOX CULVERT PROFILE</t>
    <phoneticPr fontId="1"/>
  </si>
  <si>
    <t>BOX CULVERT-PLANS OF CORNERS &amp; TRANSITIONS</t>
    <phoneticPr fontId="1"/>
  </si>
  <si>
    <t>BOX CULVERT FOR LINE I-1</t>
    <phoneticPr fontId="1"/>
  </si>
  <si>
    <t>BOX CULVERT FOR LINE I-2</t>
  </si>
  <si>
    <t>RE-BAR ARRANGEMENT FOR IRREGULAR TYPE BOX CULVERTS. 1</t>
    <phoneticPr fontId="1"/>
  </si>
  <si>
    <t>RE-BAR ARRANGEMENT FOR IRREGULAR TYPE BOX CULVERTS. 2</t>
    <phoneticPr fontId="1"/>
  </si>
  <si>
    <t>MANHOLE - A</t>
    <phoneticPr fontId="1"/>
  </si>
  <si>
    <t>MANHOLE - B</t>
    <phoneticPr fontId="1"/>
  </si>
  <si>
    <t>MANHOLE - C</t>
    <phoneticPr fontId="1"/>
  </si>
  <si>
    <t>RE-BAR ARRANGEMENT FOR MANHOLE A &amp; B</t>
    <phoneticPr fontId="1"/>
  </si>
  <si>
    <t>STORM DRAINAGE LINE II</t>
    <phoneticPr fontId="1"/>
  </si>
  <si>
    <t>STORM DRAINAGE LINE III, IV &amp; V</t>
    <phoneticPr fontId="1"/>
  </si>
  <si>
    <t>STORM DRAINAGE - DETAILS</t>
    <phoneticPr fontId="1"/>
  </si>
  <si>
    <t>UP - GRADING OF EXISTING SEAWALL TO CONTAIN HYDRAULIC FILL</t>
    <phoneticPr fontId="1"/>
  </si>
  <si>
    <t>SILT CURTAIN / FACILITIES</t>
    <phoneticPr fontId="1"/>
  </si>
  <si>
    <t>HAULING ROUTE</t>
    <phoneticPr fontId="1"/>
  </si>
  <si>
    <t>MAINTENANCE DREDGUUNG OF BERTHING AREAS (PHASE 3)</t>
  </si>
  <si>
    <t>TITLE SHEET</t>
    <phoneticPr fontId="1"/>
  </si>
  <si>
    <t>PLANNED DREDGING AREAS</t>
    <phoneticPr fontId="1"/>
  </si>
  <si>
    <t>SOUNDING DATA:AREA (1)</t>
    <phoneticPr fontId="1"/>
  </si>
  <si>
    <t>SOUNDING PLAN (1)</t>
    <phoneticPr fontId="1"/>
  </si>
  <si>
    <t>SOUNDING DATA:AREA (2)</t>
    <phoneticPr fontId="1"/>
  </si>
  <si>
    <t>SOUNDING PLAN (2)</t>
    <phoneticPr fontId="1"/>
  </si>
  <si>
    <t>SOUNDING DATA:AREA (3)</t>
    <phoneticPr fontId="1"/>
  </si>
  <si>
    <t>SOUNDING PLAN (3)</t>
    <phoneticPr fontId="1"/>
  </si>
  <si>
    <t>SOUNDING DATA:AREA (4)</t>
    <phoneticPr fontId="1"/>
  </si>
  <si>
    <t>SOUNDING PLAN (4)</t>
    <phoneticPr fontId="1"/>
  </si>
  <si>
    <t>CORE BORING LOGS (1)</t>
    <phoneticPr fontId="1"/>
  </si>
  <si>
    <t>CORE BORING LOGS (2)</t>
    <phoneticPr fontId="1"/>
  </si>
  <si>
    <t>SUB-BOTTOM PROBING</t>
    <phoneticPr fontId="1"/>
  </si>
  <si>
    <t>CROSS SECTIONS</t>
    <phoneticPr fontId="1"/>
  </si>
  <si>
    <t>DREDGING CROSS SECTIONS (1)</t>
    <phoneticPr fontId="1"/>
  </si>
  <si>
    <t>DREDGING CROSS SECTIONS (2)</t>
  </si>
  <si>
    <t>DREDGING CROSS SECTIONS (3)</t>
  </si>
  <si>
    <t>DREDGING CROSS SECTIONS (4)</t>
  </si>
  <si>
    <t>DREDGING CROSS SECTIONS (5)</t>
  </si>
  <si>
    <t>DREDGING CROSS SECTIONS (6)</t>
  </si>
  <si>
    <t>DREDGING CROSS SECTIONS (7)</t>
  </si>
  <si>
    <t>DREDGING CROSS SECTIONS (8)</t>
  </si>
  <si>
    <t>EXSITING DISPOSAL SITE: SOUNDING DATA</t>
    <phoneticPr fontId="1"/>
  </si>
  <si>
    <t>EXSITING DISPOSAL SITE: PLAN AND SECTIONS</t>
    <phoneticPr fontId="1"/>
  </si>
  <si>
    <t>MODIFY SEAWALL PARAPET</t>
    <phoneticPr fontId="1"/>
  </si>
  <si>
    <t>EXISTING DISPOSAL SITE: SECTIONS AND DETAILS</t>
    <phoneticPr fontId="1"/>
  </si>
  <si>
    <t>MODIFY SPILLWAY PARAPET</t>
    <phoneticPr fontId="1"/>
  </si>
  <si>
    <t>AS BUILT" DRAWING"</t>
    <phoneticPr fontId="1"/>
  </si>
  <si>
    <t>MODIFY ROADSIDE PARAPET AND DETAILS</t>
    <phoneticPr fontId="1"/>
  </si>
  <si>
    <t>MODIFY SPILLWAY: DETAILS</t>
    <phoneticPr fontId="1"/>
  </si>
  <si>
    <t>ENVIRONMENTAL MONITORING PLAN</t>
    <phoneticPr fontId="1"/>
  </si>
  <si>
    <t>YASUURA DISPOSAL SITE</t>
    <phoneticPr fontId="1"/>
  </si>
  <si>
    <t>SILT CURTAINS</t>
    <phoneticPr fontId="1"/>
  </si>
  <si>
    <t>EXISTING FLOATING PIERS AND PONTOONS : LAYOUTS</t>
    <phoneticPr fontId="1"/>
  </si>
  <si>
    <t>OCEAN DUMPING AREA</t>
    <phoneticPr fontId="1"/>
  </si>
  <si>
    <t>AZUMA ISLAND DISPOSAL SITE</t>
    <phoneticPr fontId="1"/>
  </si>
  <si>
    <t>ODOR CONTROL SYSTEM</t>
    <phoneticPr fontId="1"/>
  </si>
  <si>
    <t>DOCUMENTS FROM BONN INTERNATIONAL CENTER FOR CONVERSION</t>
    <phoneticPr fontId="1"/>
  </si>
  <si>
    <t>PROVIDE KING POST 12 CONTRACT DOCUMENT (PART1)</t>
    <phoneticPr fontId="1"/>
  </si>
  <si>
    <t>PROVIDE KING POST 12 CONTRACT DOCUMENT (PART2)</t>
  </si>
  <si>
    <t>DISPOSAL OF DUG OUT SOIL IN PROJECT "PROVIDE KING POST AT BIRTH 12"</t>
  </si>
  <si>
    <t>DISPOSAL OF DUG OUT SOIL IN PROJECT "PROVIDE KING POST AT BIRTH 12"</t>
    <phoneticPr fontId="1"/>
  </si>
  <si>
    <t>FINAL REPORT FOR INVESTIGATIVE ANALYSIS YOKOSUKA, JAPAN</t>
  </si>
  <si>
    <t>August, 1993</t>
    <phoneticPr fontId="1"/>
  </si>
  <si>
    <t>DAILY REPORT TO INSPECTOR</t>
    <phoneticPr fontId="1"/>
  </si>
  <si>
    <t>CONSTRUCTION CONTRACT NO.N62836-85-C-0173 MAINTENANCE DREDGING PHASE  RESULT OF WATER QUALITY</t>
  </si>
  <si>
    <t>ENGINEERING SERVICES FOR HYDROGRAPHIC SURVEY, SOIL EXPLORATION, SITE INVESTIGATION, DESIGN, AND CONSTRUCTION SURVEILLANCE OF MAINTENANCE DREDGING FOR U.S. FLEET ACTIVITIES, YOKOSUKA, JAPAN PROJECT NO. M2-76, WE NO.02672/23074 CONTRACT NO.N62836-79-C-0221</t>
  </si>
  <si>
    <t>LICENSE FOR NONFEDERAL USE OF REAL PROPERTY</t>
  </si>
  <si>
    <t>NAVFAC 11011/29 (6-75)</t>
    <phoneticPr fontId="1"/>
  </si>
  <si>
    <t>PROJECT DATA SHEET</t>
  </si>
  <si>
    <t>DETERMINATION OF FAMILY HOUSING REQUIREMENTS</t>
  </si>
  <si>
    <t>ENVIRONMENTAL ENGINEERING SURVEY U.S. NAVAL SUPPLY DEPOT YOKOSUKA, JAPAN</t>
    <phoneticPr fontId="1"/>
  </si>
  <si>
    <t>August, 1981</t>
    <phoneticPr fontId="1"/>
  </si>
  <si>
    <t>HAZARDOUS WASTE MANAGEMENT PLAN FOR THE YOKOSUKA NAVAL COMPLEX AND SURROUNDING AREAS</t>
    <phoneticPr fontId="1"/>
  </si>
  <si>
    <t>September, 1981</t>
    <phoneticPr fontId="1"/>
  </si>
  <si>
    <t>ENVIRONMENTAL ENGINEERING SURVEY U.S. NAVAL SHIP REPAIR FACILITY YOKOSUKA, JAPAN</t>
    <phoneticPr fontId="1"/>
  </si>
  <si>
    <t>August, 1982</t>
    <phoneticPr fontId="1"/>
  </si>
  <si>
    <t>PROCESS INSTRUCTION</t>
    <phoneticPr fontId="1"/>
  </si>
  <si>
    <t>NAVSHIPREPFACPI 635-1F</t>
    <phoneticPr fontId="1"/>
  </si>
  <si>
    <t>U.S. NAVAL SHIP REPAIR FACILITY YOKOSUKA, JAPAN</t>
    <phoneticPr fontId="1"/>
  </si>
  <si>
    <t>ENVIRONMENTAL REVIEW, MILCON PROJECT P-(080), GENERAL WAREHOUSE, FIRE PROTECTION, U.S. NAVAL SUPPLY DEPOT, YOKOSUKA, JAPAN</t>
    <phoneticPr fontId="1"/>
  </si>
  <si>
    <t>U.S. NAVY PUBLIC WORKS CENTER, YOKOSUKA, JAPAN</t>
    <phoneticPr fontId="1"/>
  </si>
  <si>
    <t>BASES - 13. YOKOTA</t>
    <phoneticPr fontId="1"/>
  </si>
  <si>
    <t>YOKOTA AIR BASE HAZARDOUS WASTE MANAGEMENT PLAN (YAB HWMP)</t>
    <phoneticPr fontId="1"/>
  </si>
  <si>
    <t>HEADQUARTERS 475TH AIR BASE WING APO SAN FRANCISCO 96328</t>
    <phoneticPr fontId="1"/>
  </si>
  <si>
    <t>475TH AIR BASE WING, UNITED STATES PACIFIC AIR FORCES</t>
    <phoneticPr fontId="1"/>
  </si>
  <si>
    <t>YOKOTA AIR BASE HAZARDOUS WASTE MANAGEMENT PLAN (HWMPP)</t>
    <phoneticPr fontId="1"/>
  </si>
  <si>
    <t>YOKOTA AIR BASE CONTAMINATED AND USED PETROLEUM PRODUCTS MANAGEMENT PLAN</t>
  </si>
  <si>
    <t>HEADQUARTERS 475TH AIR BASE WING APO SAN FRANCISCO 96328</t>
  </si>
  <si>
    <t>475 ABW ADPLAN 519, OIL AND HAZARDOUS SUBSTANCE POLLUTION CONTINGENCY PLAN</t>
  </si>
  <si>
    <t>475TH AIR BASE WING, UNITED STATES PACIFIC AIR FORCES</t>
  </si>
  <si>
    <t>FUEL LEAK INTERIM REPORT</t>
  </si>
  <si>
    <t>YOKOTA FUEL LEAK (LETTER OF STATEMENT)</t>
  </si>
  <si>
    <t xml:space="preserve"> MEDIA QUERY / REQUEST JP-4 LEAK AT THE EAST RAMP OF YOKOTA AB</t>
    <phoneticPr fontId="1"/>
  </si>
  <si>
    <t>BACKGROUND DATA CONCERNING CONTRACTOR’S REPORT ON YOKOTA AB FUEL LEAK</t>
  </si>
  <si>
    <t xml:space="preserve"> RESPONSES TO REVIEW COMMENTS, DRAFT REPORT, SURVEY OF THE EAST FUEL SYSTEM YOKOTA AIR BASE, JAPAN</t>
  </si>
  <si>
    <t>RESPONSES TO AIR FORCE REVIEW COMMENTS, DRAFT REPORT, SURVEY OF THE EAST FUEL SYSTEM YOKOTA AIR BASE, JAPAN</t>
  </si>
  <si>
    <t>FINAL REPORT SURVEY OF THE EAST FUEL SYSTEM AND INSTALLATION OF GRAOUNDWATER AND SOIL VAPOR EXTRACTION WELLS AT HYDRANT PIT H2-1, YOKOTA AIR BASE, JAPAN</t>
  </si>
  <si>
    <t>SCS ENGINEERS</t>
    <phoneticPr fontId="1"/>
  </si>
  <si>
    <t>ENVIROMENTAL SAMPLING DATA (TRACE ORGANICS)</t>
  </si>
  <si>
    <t>GP940181</t>
    <phoneticPr fontId="1"/>
  </si>
  <si>
    <t>GP940180</t>
    <phoneticPr fontId="1"/>
  </si>
  <si>
    <t>GP940391</t>
    <phoneticPr fontId="1"/>
  </si>
  <si>
    <t>GP940392</t>
    <phoneticPr fontId="1"/>
  </si>
  <si>
    <t>GP940393</t>
    <phoneticPr fontId="1"/>
  </si>
  <si>
    <t>GP940394</t>
    <phoneticPr fontId="1"/>
  </si>
  <si>
    <t>GP940395</t>
    <phoneticPr fontId="1"/>
  </si>
  <si>
    <t>GP940390</t>
    <phoneticPr fontId="1"/>
  </si>
  <si>
    <t>GP940177</t>
    <phoneticPr fontId="1"/>
  </si>
  <si>
    <t>GP940178</t>
    <phoneticPr fontId="1"/>
  </si>
  <si>
    <t>GP940179</t>
    <phoneticPr fontId="1"/>
  </si>
  <si>
    <t>GP940656</t>
    <phoneticPr fontId="1"/>
  </si>
  <si>
    <t>GP940659</t>
    <phoneticPr fontId="1"/>
  </si>
  <si>
    <t>GP940654</t>
    <phoneticPr fontId="1"/>
  </si>
  <si>
    <t>GP940655</t>
  </si>
  <si>
    <t>GP940657</t>
    <phoneticPr fontId="1"/>
  </si>
  <si>
    <t>GP940658</t>
  </si>
  <si>
    <t>GP940924</t>
    <phoneticPr fontId="1"/>
  </si>
  <si>
    <t>GP940925</t>
  </si>
  <si>
    <t>GP940927</t>
    <phoneticPr fontId="1"/>
  </si>
  <si>
    <t>GP940928</t>
  </si>
  <si>
    <t>GP940929</t>
  </si>
  <si>
    <t>GP950119</t>
    <phoneticPr fontId="1"/>
  </si>
  <si>
    <t>GP950120</t>
  </si>
  <si>
    <t>GP950123</t>
    <phoneticPr fontId="1"/>
  </si>
  <si>
    <t>GP950122</t>
  </si>
  <si>
    <t>GP950123</t>
  </si>
  <si>
    <t>GP950124</t>
  </si>
  <si>
    <t>GP950146</t>
    <phoneticPr fontId="1"/>
  </si>
  <si>
    <t>GP950147</t>
  </si>
  <si>
    <t>GP950142</t>
    <phoneticPr fontId="1"/>
  </si>
  <si>
    <t>GP950143</t>
  </si>
  <si>
    <t>GP950144</t>
  </si>
  <si>
    <t>GP950145</t>
  </si>
  <si>
    <t>ANALYTICAL RESULTS FOR WATER SAMPLES</t>
  </si>
  <si>
    <t>SPECIAL SAMPLING RESULTS ASSOCIATED BY FUEL SPILL</t>
  </si>
  <si>
    <t>RESULTS OF VOLATILE ORGANIZ COMPOUNDS (VOC) ANALYSIS OF DRINKING WATER, SUBMITTER SAMPLES GP930602 THROUGH GP930605 ( EHEA SAMPLE NUMBERS 8-6073 THROUGH 8-6076 ) ( 24340 )</t>
  </si>
  <si>
    <t>U.S. ARMY PACIFIC ENVIRONMENTAL HEALTH ENGINEERING AGENCY</t>
    <phoneticPr fontId="1"/>
  </si>
  <si>
    <t>UPDATE OF VOLATILE ORGANIC COMPOUND IN WINTER, SUMITTER SAMPLES 930688 ( EHEA NUMBERS 8-6295 THRU 8-6298 ) ( 24340 )</t>
  </si>
  <si>
    <t>U.S. ARMY PACIFIC ENVIRONMENTAL HEALTH ENGINEERING AGENCY</t>
  </si>
  <si>
    <t>ENVIRONMENTAL REVIEW FOR PROPOSED MOVE OF T-56 QUEEN BEE</t>
    <phoneticPr fontId="1"/>
  </si>
  <si>
    <t>CLARK AIR BASW, REPUBLIC OF THE PHILIPPINES</t>
    <phoneticPr fontId="1"/>
  </si>
  <si>
    <t>ENVIRONMENTAL REVIEW FOR PROPOSED ADDITION OF C-21A FOR PACIFIC DISTRIBUTION SYSTEM</t>
    <phoneticPr fontId="1"/>
  </si>
  <si>
    <t>ENVIRONMENTAL REVIEW FOR NEXT GENERATION WEATHER RADOR (NEXRAD)</t>
    <phoneticPr fontId="1"/>
  </si>
  <si>
    <t>ENVIRONMENTAL REVIEW FOR TRANSFER OF 9AES AND 20AAS</t>
    <phoneticPr fontId="1"/>
  </si>
  <si>
    <t xml:space="preserve">ENVIRONMENTAL REVIEW FOR TRANSFER OF 374 TAW	</t>
    <phoneticPr fontId="1"/>
  </si>
  <si>
    <t>ENVIRONMENTAL REVIEW FOR C-130 PROGRAM CHANGE REQUEST (PCR)</t>
    <phoneticPr fontId="1"/>
  </si>
  <si>
    <t>ENVIRONMENTAL REVIEW FOR MEDICAL PERSONNEL RELOCATION</t>
    <phoneticPr fontId="1"/>
  </si>
  <si>
    <t>ENVIRONMENTAL REVIEW FOR 4TH COMBAT COMMUNICATION GROUP (4 CCGP) MOVE TO ANDERSEN AFB, GUAM</t>
    <phoneticPr fontId="1"/>
  </si>
  <si>
    <t>ENVIRONMENTAL REVIEW FOR PROPOSED SHORT FIELD LANDING ZONE</t>
    <phoneticPr fontId="1"/>
  </si>
  <si>
    <t>BASES - OVERSEAS - 14. CAMP EDWARDS</t>
    <phoneticPr fontId="1"/>
  </si>
  <si>
    <t>ENVIRONMENTAL SITE ASSESSMENT OF CONTAMINATED POL AREA AT CAMP EDWARDS</t>
    <phoneticPr fontId="1"/>
  </si>
  <si>
    <t>BASES - OVERSEAS - 15. GUAM</t>
    <phoneticPr fontId="1"/>
  </si>
  <si>
    <t>COLLECTION OF DREDGE MATERIAL FROM INNER APRA HARBOR, GUAM</t>
    <phoneticPr fontId="1"/>
  </si>
  <si>
    <t>MAINTENANCE DREDGING STUDY OF INNER APRA HARBOR GUAM, M.I.</t>
    <phoneticPr fontId="1"/>
  </si>
  <si>
    <t>COMMANDER, U.S. NAVAL FORCES MARIANAS, GUAM</t>
    <phoneticPr fontId="1"/>
  </si>
  <si>
    <t>FINAL ENVIRONMENTAL IMPACT STATEMENT (EIS) FOR THE PROPOSED KILO WHARF EXTENSION, APRA HARBOR NAVAL COMPLEX, GUAM, MARINAAN ISLANDS MILCON P-502</t>
    <phoneticPr fontId="1"/>
  </si>
  <si>
    <t>COMMANDER, NAVY REGION MARIANAS</t>
    <phoneticPr fontId="1"/>
  </si>
  <si>
    <t>September, 2007</t>
    <phoneticPr fontId="1"/>
  </si>
  <si>
    <t>Appendices</t>
    <phoneticPr fontId="1"/>
  </si>
  <si>
    <t>MAINTENANCE DREDGING OF INNER APRA HARBOR GUAM, M.I.</t>
  </si>
  <si>
    <t>SOUNDING MAP</t>
  </si>
  <si>
    <t>DEPARTMENT OF NAVY, NAVAL FACILITIES ENGINEERING COMMAND</t>
  </si>
  <si>
    <t>59.6cm X 91.6cm</t>
  </si>
  <si>
    <t>SITE DREDGING PLAN</t>
  </si>
  <si>
    <t>BASES - OVERSEAS - 16. MIRAMAR</t>
    <phoneticPr fontId="1"/>
  </si>
  <si>
    <t>NAS MIRAMAR BOOKLET</t>
    <phoneticPr fontId="1"/>
  </si>
  <si>
    <t>NAVAL AIR STATION</t>
    <phoneticPr fontId="1"/>
  </si>
  <si>
    <t>BASES - OVERSEAS - 17. SAN FRANCISCO BAY AREA NAVAL SHORE ACTIVITIES</t>
    <phoneticPr fontId="1"/>
  </si>
  <si>
    <t>REGIONAL PLAN SAN FRANCISCO BAY AREA NAVAL SHORE ACTIVITIES</t>
    <phoneticPr fontId="1"/>
  </si>
  <si>
    <t>January, 1986</t>
    <phoneticPr fontId="1"/>
  </si>
  <si>
    <t>BASES - OVERSEAS - 18. TRAVIS AIR FORCE BASE</t>
    <phoneticPr fontId="1"/>
  </si>
  <si>
    <t>CHEMICAL REFERENCE HANDBOOK (TRAVIS AIR FORCE BASE)</t>
  </si>
  <si>
    <t>60TH AIR MOBILITY WING, TRAVIS AIR FORCE BASE, CALIFORNIA</t>
  </si>
  <si>
    <t>A4</t>
  </si>
  <si>
    <t>CHEMICAL PROFILES (TRAVIS AIR FORCE BASE)</t>
  </si>
  <si>
    <t>TRAVIS AIR FORCE BASE, GENERAL</t>
  </si>
  <si>
    <t>Number of Pages</t>
    <phoneticPr fontId="1"/>
  </si>
  <si>
    <t>OVERSEAS - CAMP EDWARDS (ROK)</t>
    <phoneticPr fontId="1"/>
  </si>
  <si>
    <t>OVERSEAS - MIRAMAR (CALIFORNIA, US)</t>
    <phoneticPr fontId="1"/>
  </si>
  <si>
    <t>OVERSEAS - SAN FRANCISCO BAY AREA NAVAL SHORE ACTIVITIES (CALIFORNIA, US)</t>
    <phoneticPr fontId="1"/>
  </si>
  <si>
    <t>OVERSEAS - TRAVIS AIR FORCE BASE (CALIFORNIA, US)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</si>
</sst>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9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ＭＳ Ｐゴシック"/>
      <family val="2"/>
      <charset val="128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CE4D6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4" fillId="0" borderId="0" applyAlignment="0">
      <alignment vertical="center" wrapText="1"/>
    </xf>
    <xf numFmtId="0" fontId="4" fillId="2" borderId="0" applyFont="0" applyAlignment="0">
      <alignment vertical="center" wrapText="1"/>
    </xf>
    <xf numFmtId="0" fontId="4" fillId="0" borderId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3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176" fontId="6" fillId="0" borderId="0" xfId="0" applyNumberFormat="1" applyFont="1" applyAlignment="1">
      <alignment vertical="center" wrapText="1"/>
    </xf>
    <xf numFmtId="0" fontId="6" fillId="0" borderId="0" xfId="0" applyFont="1">
      <alignment vertical="center"/>
    </xf>
    <xf numFmtId="0" fontId="6" fillId="2" borderId="0" xfId="1" applyFont="1" applyAlignment="1">
      <alignment vertical="center" wrapText="1"/>
    </xf>
    <xf numFmtId="0" fontId="6" fillId="2" borderId="0" xfId="1" applyFont="1" applyBorder="1" applyAlignment="1">
      <alignment vertical="center" wrapText="1"/>
    </xf>
    <xf numFmtId="176" fontId="6" fillId="2" borderId="0" xfId="1" applyNumberFormat="1" applyFont="1" applyBorder="1" applyAlignment="1">
      <alignment vertical="center" wrapText="1"/>
    </xf>
    <xf numFmtId="0" fontId="6" fillId="2" borderId="0" xfId="1" applyFont="1">
      <alignment vertical="center"/>
    </xf>
    <xf numFmtId="176" fontId="6" fillId="2" borderId="0" xfId="1" applyNumberFormat="1" applyFont="1" applyAlignment="1">
      <alignment vertical="center" wrapText="1"/>
    </xf>
    <xf numFmtId="176" fontId="6" fillId="2" borderId="0" xfId="1" applyNumberFormat="1" applyFont="1" applyAlignment="1">
      <alignment horizontal="right" vertical="center" wrapText="1"/>
    </xf>
    <xf numFmtId="176" fontId="6" fillId="2" borderId="0" xfId="1" applyNumberFormat="1" applyFont="1">
      <alignment vertical="center"/>
    </xf>
    <xf numFmtId="176" fontId="6" fillId="0" borderId="0" xfId="0" applyNumberFormat="1" applyFont="1">
      <alignment vertical="center"/>
    </xf>
    <xf numFmtId="0" fontId="6" fillId="4" borderId="0" xfId="0" applyFont="1" applyFill="1" applyAlignment="1">
      <alignment vertical="center" wrapText="1"/>
    </xf>
    <xf numFmtId="0" fontId="5" fillId="4" borderId="0" xfId="0" applyFont="1" applyFill="1">
      <alignment vertical="center"/>
    </xf>
    <xf numFmtId="0" fontId="6" fillId="4" borderId="0" xfId="0" applyFont="1" applyFill="1">
      <alignment vertical="center"/>
    </xf>
    <xf numFmtId="176" fontId="6" fillId="0" borderId="0" xfId="0" applyNumberFormat="1" applyFont="1" applyAlignment="1">
      <alignment horizontal="right" vertical="center" wrapText="1"/>
    </xf>
    <xf numFmtId="176" fontId="6" fillId="2" borderId="0" xfId="1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4" borderId="0" xfId="0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6" fontId="6" fillId="2" borderId="0" xfId="1" applyNumberFormat="1" applyFont="1" applyBorder="1" applyAlignment="1">
      <alignment horizontal="right" vertical="center"/>
    </xf>
    <xf numFmtId="176" fontId="6" fillId="2" borderId="0" xfId="1" applyNumberFormat="1" applyFont="1" applyAlignment="1">
      <alignment horizontal="right" vertical="center"/>
    </xf>
    <xf numFmtId="0" fontId="6" fillId="2" borderId="0" xfId="1" applyFont="1" applyAlignment="1">
      <alignment horizontal="right" vertical="center"/>
    </xf>
    <xf numFmtId="0" fontId="6" fillId="2" borderId="0" xfId="1" applyFont="1" applyAlignment="1">
      <alignment horizontal="right" vertical="center" wrapText="1"/>
    </xf>
    <xf numFmtId="176" fontId="6" fillId="4" borderId="0" xfId="0" applyNumberFormat="1" applyFont="1" applyFill="1" applyAlignment="1">
      <alignment horizontal="right" vertical="center"/>
    </xf>
    <xf numFmtId="0" fontId="6" fillId="2" borderId="0" xfId="1" applyFont="1" applyAlignment="1">
      <alignment horizontal="left" vertical="center" wrapText="1"/>
    </xf>
    <xf numFmtId="0" fontId="6" fillId="2" borderId="0" xfId="1" applyFont="1" applyBorder="1">
      <alignment vertical="center"/>
    </xf>
    <xf numFmtId="0" fontId="6" fillId="2" borderId="0" xfId="3" applyFont="1" applyAlignment="1">
      <alignment vertical="center"/>
    </xf>
    <xf numFmtId="0" fontId="6" fillId="2" borderId="0" xfId="3" applyFont="1" applyAlignment="1">
      <alignment vertical="center" wrapTex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vertical="center" wrapText="1"/>
    </xf>
    <xf numFmtId="0" fontId="6" fillId="2" borderId="0" xfId="3" applyFont="1" applyAlignment="1">
      <alignment horizontal="right" vertical="center" wrapText="1"/>
    </xf>
    <xf numFmtId="0" fontId="6" fillId="0" borderId="0" xfId="4" applyFont="1">
      <alignment vertical="center"/>
    </xf>
    <xf numFmtId="0" fontId="6" fillId="2" borderId="0" xfId="3" quotePrefix="1" applyFont="1" applyAlignment="1">
      <alignment vertical="center" wrapText="1"/>
    </xf>
    <xf numFmtId="14" fontId="6" fillId="0" borderId="0" xfId="0" applyNumberFormat="1" applyFont="1" applyAlignment="1">
      <alignment vertical="center" wrapText="1"/>
    </xf>
    <xf numFmtId="176" fontId="6" fillId="2" borderId="0" xfId="3" applyNumberFormat="1" applyFont="1" applyAlignment="1">
      <alignment vertical="center"/>
    </xf>
    <xf numFmtId="176" fontId="6" fillId="2" borderId="0" xfId="3" applyNumberFormat="1" applyFont="1" applyAlignment="1">
      <alignment horizontal="right" vertical="center"/>
    </xf>
    <xf numFmtId="176" fontId="6" fillId="0" borderId="0" xfId="2" applyNumberFormat="1" applyFont="1" applyAlignment="1">
      <alignment vertical="center" wrapText="1"/>
    </xf>
    <xf numFmtId="176" fontId="6" fillId="4" borderId="0" xfId="0" applyNumberFormat="1" applyFont="1" applyFill="1" applyAlignment="1">
      <alignment vertical="center" wrapText="1"/>
    </xf>
    <xf numFmtId="0" fontId="5" fillId="5" borderId="0" xfId="0" applyFont="1" applyFill="1">
      <alignment vertical="center"/>
    </xf>
    <xf numFmtId="176" fontId="5" fillId="5" borderId="0" xfId="0" applyNumberFormat="1" applyFont="1" applyFill="1">
      <alignment vertical="center"/>
    </xf>
    <xf numFmtId="0" fontId="6" fillId="5" borderId="0" xfId="0" applyFont="1" applyFill="1">
      <alignment vertical="center"/>
    </xf>
    <xf numFmtId="176" fontId="6" fillId="5" borderId="0" xfId="0" applyNumberFormat="1" applyFont="1" applyFill="1">
      <alignment vertical="center"/>
    </xf>
    <xf numFmtId="0" fontId="4" fillId="0" borderId="0" xfId="2" applyAlignment="1">
      <alignment vertical="center"/>
    </xf>
    <xf numFmtId="0" fontId="4" fillId="2" borderId="0" xfId="3" applyFont="1" applyAlignment="1">
      <alignment vertical="center"/>
    </xf>
    <xf numFmtId="0" fontId="4" fillId="2" borderId="0" xfId="3" applyFont="1" applyAlignment="1">
      <alignment vertical="center" wrapText="1"/>
    </xf>
    <xf numFmtId="0" fontId="4" fillId="2" borderId="0" xfId="3" applyFont="1" applyAlignment="1">
      <alignment horizontal="right" vertical="center" wrapText="1"/>
    </xf>
    <xf numFmtId="0" fontId="4" fillId="0" borderId="0" xfId="2" applyAlignment="1">
      <alignment vertical="center" wrapText="1"/>
    </xf>
    <xf numFmtId="0" fontId="8" fillId="2" borderId="0" xfId="3" applyFont="1" applyAlignment="1">
      <alignment vertical="center" wrapText="1"/>
    </xf>
    <xf numFmtId="0" fontId="4" fillId="2" borderId="0" xfId="3" applyFont="1" applyAlignment="1">
      <alignment horizontal="right" vertical="center"/>
    </xf>
    <xf numFmtId="0" fontId="4" fillId="2" borderId="0" xfId="3" applyAlignment="1">
      <alignment vertical="center" wrapText="1"/>
    </xf>
    <xf numFmtId="0" fontId="4" fillId="2" borderId="0" xfId="3" applyAlignment="1">
      <alignment vertical="center"/>
    </xf>
    <xf numFmtId="0" fontId="6" fillId="5" borderId="0" xfId="0" applyFont="1" applyFill="1" applyAlignment="1">
      <alignment horizontal="right" vertical="center"/>
    </xf>
    <xf numFmtId="0" fontId="6" fillId="2" borderId="0" xfId="1" applyFont="1" applyAlignment="1">
      <alignment vertical="center"/>
    </xf>
    <xf numFmtId="0" fontId="3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6" fillId="0" borderId="0" xfId="2" applyFont="1" applyAlignment="1">
      <alignment horizontal="right" vertical="center" wrapText="1"/>
    </xf>
    <xf numFmtId="176" fontId="5" fillId="3" borderId="0" xfId="0" applyNumberFormat="1" applyFont="1" applyFill="1" applyAlignment="1">
      <alignment horizontal="center" vertical="center" wrapText="1"/>
    </xf>
    <xf numFmtId="0" fontId="5" fillId="4" borderId="0" xfId="0" applyFont="1" applyFill="1" applyAlignment="1">
      <alignment horizontal="right" vertical="center"/>
    </xf>
    <xf numFmtId="0" fontId="6" fillId="2" borderId="0" xfId="3" applyFont="1" applyAlignment="1">
      <alignment horizontal="right" vertical="center"/>
    </xf>
    <xf numFmtId="0" fontId="6" fillId="0" borderId="0" xfId="4" applyFont="1" applyAlignment="1">
      <alignment horizontal="right" vertical="center"/>
    </xf>
    <xf numFmtId="176" fontId="6" fillId="4" borderId="0" xfId="0" applyNumberFormat="1" applyFont="1" applyFill="1">
      <alignment vertical="center"/>
    </xf>
    <xf numFmtId="176" fontId="5" fillId="3" borderId="0" xfId="0" applyNumberFormat="1" applyFont="1" applyFill="1" applyAlignment="1">
      <alignment horizontal="center" vertical="center"/>
    </xf>
    <xf numFmtId="176" fontId="6" fillId="0" borderId="0" xfId="4" applyNumberFormat="1" applyFont="1">
      <alignment vertical="center"/>
    </xf>
    <xf numFmtId="0" fontId="6" fillId="0" borderId="0" xfId="2" applyFont="1" applyAlignment="1">
      <alignment horizontal="right" vertical="center"/>
    </xf>
    <xf numFmtId="176" fontId="6" fillId="2" borderId="0" xfId="3" applyNumberFormat="1" applyFont="1" applyAlignment="1">
      <alignment horizontal="right" vertical="center" wrapText="1"/>
    </xf>
    <xf numFmtId="176" fontId="5" fillId="3" borderId="0" xfId="0" applyNumberFormat="1" applyFont="1" applyFill="1" applyAlignment="1">
      <alignment horizontal="right" vertical="center"/>
    </xf>
    <xf numFmtId="176" fontId="6" fillId="0" borderId="0" xfId="2" applyNumberFormat="1" applyFont="1" applyAlignment="1">
      <alignment horizontal="right" vertical="center"/>
    </xf>
    <xf numFmtId="176" fontId="6" fillId="0" borderId="0" xfId="4" applyNumberFormat="1" applyFont="1" applyAlignment="1">
      <alignment horizontal="right" vertical="center"/>
    </xf>
    <xf numFmtId="0" fontId="6" fillId="4" borderId="0" xfId="0" applyFont="1" applyFill="1" applyAlignment="1">
      <alignment horizontal="right" vertical="center" wrapText="1"/>
    </xf>
    <xf numFmtId="176" fontId="5" fillId="3" borderId="0" xfId="0" applyNumberFormat="1" applyFont="1" applyFill="1" applyAlignment="1">
      <alignment vertical="center" wrapText="1"/>
    </xf>
    <xf numFmtId="0" fontId="5" fillId="3" borderId="0" xfId="0" applyFont="1" applyFill="1">
      <alignment vertical="center"/>
    </xf>
    <xf numFmtId="0" fontId="4" fillId="6" borderId="0" xfId="0" applyFont="1" applyFill="1" applyAlignment="1">
      <alignment vertical="center" wrapText="1"/>
    </xf>
    <xf numFmtId="0" fontId="4" fillId="6" borderId="0" xfId="0" applyFont="1" applyFill="1">
      <alignment vertical="center"/>
    </xf>
    <xf numFmtId="0" fontId="6" fillId="0" borderId="0" xfId="4" applyFont="1" applyAlignment="1">
      <alignment vertical="center" wrapText="1"/>
    </xf>
    <xf numFmtId="0" fontId="5" fillId="4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/>
    </xf>
  </cellXfs>
  <cellStyles count="5">
    <cellStyle name="20% - アクセント 3" xfId="1" builtinId="38" customBuiltin="1"/>
    <cellStyle name="スタイル 1" xfId="2" xr:uid="{1EABBFFB-65C6-4BAF-A175-C3235F244AD2}"/>
    <cellStyle name="スタイル 2" xfId="3" xr:uid="{D866D79C-BDC1-4B51-847D-E7806BC7E6AC}"/>
    <cellStyle name="スタイル 3" xfId="4" xr:uid="{BAE6B4D2-4375-4C08-A3C4-D7B450087C95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EBCD9-1E0F-44C3-8EDF-C702AA8B3D5F}">
  <dimension ref="A1:H20"/>
  <sheetViews>
    <sheetView workbookViewId="0">
      <selection activeCell="B23" sqref="B23"/>
    </sheetView>
  </sheetViews>
  <sheetFormatPr defaultColWidth="11.5546875" defaultRowHeight="12.75" x14ac:dyDescent="0.4"/>
  <cols>
    <col min="1" max="1" width="4.5546875" style="1" customWidth="1"/>
    <col min="2" max="2" width="45.33203125" style="1" customWidth="1"/>
    <col min="3" max="4" width="9.109375" style="1" customWidth="1"/>
    <col min="5" max="5" width="8.44140625" style="1" customWidth="1"/>
    <col min="6" max="6" width="16.109375" style="1" customWidth="1"/>
    <col min="7" max="7" width="6.21875" style="1" customWidth="1"/>
    <col min="8" max="8" width="6.77734375" style="1" customWidth="1"/>
    <col min="9" max="16384" width="11.5546875" style="2"/>
  </cols>
  <sheetData>
    <row r="1" spans="1:8" s="58" customFormat="1" ht="24.75" customHeight="1" x14ac:dyDescent="0.4">
      <c r="A1" s="58" t="s">
        <v>0</v>
      </c>
      <c r="B1" s="58" t="s">
        <v>1</v>
      </c>
      <c r="C1" s="58" t="s">
        <v>2</v>
      </c>
      <c r="D1" s="58" t="s">
        <v>507</v>
      </c>
      <c r="E1" s="58" t="s">
        <v>3</v>
      </c>
    </row>
    <row r="2" spans="1:8" s="47" customFormat="1" x14ac:dyDescent="0.4">
      <c r="A2" s="47">
        <v>1</v>
      </c>
      <c r="B2" s="51" t="s">
        <v>4</v>
      </c>
      <c r="C2" s="47">
        <v>7</v>
      </c>
      <c r="D2" s="47">
        <v>319</v>
      </c>
      <c r="E2" s="47">
        <v>1</v>
      </c>
    </row>
    <row r="3" spans="1:8" s="48" customFormat="1" x14ac:dyDescent="0.4">
      <c r="A3" s="49">
        <v>2</v>
      </c>
      <c r="B3" s="49" t="s">
        <v>5</v>
      </c>
      <c r="C3" s="49">
        <v>9</v>
      </c>
      <c r="D3" s="49">
        <v>801</v>
      </c>
      <c r="E3" s="50" t="s">
        <v>6</v>
      </c>
      <c r="F3" s="49"/>
      <c r="G3" s="49"/>
      <c r="H3" s="49"/>
    </row>
    <row r="4" spans="1:8" s="47" customFormat="1" x14ac:dyDescent="0.4">
      <c r="A4" s="51">
        <v>3</v>
      </c>
      <c r="B4" s="51" t="s">
        <v>7</v>
      </c>
      <c r="C4" s="51">
        <v>1</v>
      </c>
      <c r="D4" s="51">
        <v>809</v>
      </c>
      <c r="E4" s="51">
        <v>3</v>
      </c>
      <c r="F4" s="51"/>
      <c r="G4" s="51"/>
      <c r="H4" s="51"/>
    </row>
    <row r="5" spans="1:8" s="48" customFormat="1" x14ac:dyDescent="0.4">
      <c r="A5" s="49">
        <v>4</v>
      </c>
      <c r="B5" s="49" t="s">
        <v>8</v>
      </c>
      <c r="C5" s="49">
        <v>9</v>
      </c>
      <c r="D5" s="49">
        <v>350</v>
      </c>
      <c r="E5" s="49">
        <v>3</v>
      </c>
      <c r="F5" s="49"/>
      <c r="G5" s="49"/>
      <c r="H5" s="49"/>
    </row>
    <row r="6" spans="1:8" s="47" customFormat="1" x14ac:dyDescent="0.4">
      <c r="A6" s="51">
        <v>5</v>
      </c>
      <c r="B6" s="51" t="s">
        <v>9</v>
      </c>
      <c r="C6" s="51">
        <v>2</v>
      </c>
      <c r="D6" s="51">
        <v>195</v>
      </c>
      <c r="E6" s="51">
        <v>3</v>
      </c>
      <c r="F6" s="51"/>
      <c r="G6" s="51"/>
      <c r="H6" s="51"/>
    </row>
    <row r="7" spans="1:8" s="48" customFormat="1" x14ac:dyDescent="0.4">
      <c r="A7" s="49">
        <v>6</v>
      </c>
      <c r="B7" s="49" t="s">
        <v>10</v>
      </c>
      <c r="C7" s="49">
        <v>6</v>
      </c>
      <c r="D7" s="49">
        <v>825</v>
      </c>
      <c r="E7" s="49">
        <v>4</v>
      </c>
      <c r="F7" s="49"/>
      <c r="G7" s="49"/>
      <c r="H7" s="49"/>
    </row>
    <row r="8" spans="1:8" s="47" customFormat="1" x14ac:dyDescent="0.4">
      <c r="A8" s="47">
        <v>7</v>
      </c>
      <c r="B8" s="51" t="s">
        <v>11</v>
      </c>
      <c r="C8" s="47">
        <v>5</v>
      </c>
      <c r="D8" s="47">
        <v>14</v>
      </c>
      <c r="E8" s="47">
        <v>4</v>
      </c>
    </row>
    <row r="9" spans="1:8" s="48" customFormat="1" x14ac:dyDescent="0.4">
      <c r="A9" s="48">
        <v>8</v>
      </c>
      <c r="B9" s="49" t="s">
        <v>12</v>
      </c>
      <c r="C9" s="48">
        <v>13</v>
      </c>
      <c r="D9" s="48">
        <v>1352</v>
      </c>
      <c r="E9" s="48">
        <v>5</v>
      </c>
    </row>
    <row r="10" spans="1:8" s="47" customFormat="1" x14ac:dyDescent="0.4">
      <c r="A10" s="51">
        <v>9</v>
      </c>
      <c r="B10" s="51" t="s">
        <v>13</v>
      </c>
      <c r="C10" s="51">
        <v>12</v>
      </c>
      <c r="D10" s="51">
        <v>753</v>
      </c>
      <c r="E10" s="51">
        <v>6</v>
      </c>
      <c r="F10" s="51"/>
      <c r="G10" s="51"/>
      <c r="H10" s="51"/>
    </row>
    <row r="11" spans="1:8" s="48" customFormat="1" x14ac:dyDescent="0.4">
      <c r="A11" s="49">
        <v>10</v>
      </c>
      <c r="B11" s="52" t="s">
        <v>14</v>
      </c>
      <c r="C11" s="49">
        <v>1</v>
      </c>
      <c r="D11" s="49">
        <v>5</v>
      </c>
      <c r="E11" s="49">
        <v>6</v>
      </c>
      <c r="F11" s="49"/>
      <c r="G11" s="49"/>
      <c r="H11" s="49"/>
    </row>
    <row r="12" spans="1:8" s="47" customFormat="1" x14ac:dyDescent="0.4">
      <c r="A12" s="51">
        <v>11</v>
      </c>
      <c r="B12" s="51" t="s">
        <v>15</v>
      </c>
      <c r="C12" s="51">
        <v>1</v>
      </c>
      <c r="D12" s="51">
        <v>11</v>
      </c>
      <c r="E12" s="51">
        <v>6</v>
      </c>
      <c r="F12" s="51"/>
      <c r="G12" s="51"/>
      <c r="H12" s="51"/>
    </row>
    <row r="13" spans="1:8" s="48" customFormat="1" x14ac:dyDescent="0.4">
      <c r="A13" s="48">
        <v>12</v>
      </c>
      <c r="B13" s="49" t="s">
        <v>16</v>
      </c>
      <c r="C13" s="48">
        <v>47</v>
      </c>
      <c r="D13" s="48">
        <v>4335</v>
      </c>
      <c r="E13" s="53" t="s">
        <v>17</v>
      </c>
    </row>
    <row r="14" spans="1:8" s="47" customFormat="1" x14ac:dyDescent="0.4">
      <c r="A14" s="51">
        <v>13</v>
      </c>
      <c r="B14" s="51" t="s">
        <v>18</v>
      </c>
      <c r="C14" s="51">
        <v>26</v>
      </c>
      <c r="D14" s="51">
        <v>791</v>
      </c>
      <c r="E14" s="51">
        <v>12</v>
      </c>
      <c r="F14" s="51"/>
      <c r="G14" s="51"/>
      <c r="H14" s="51"/>
    </row>
    <row r="15" spans="1:8" s="55" customFormat="1" x14ac:dyDescent="0.4">
      <c r="A15" s="54">
        <v>14</v>
      </c>
      <c r="B15" s="49" t="s">
        <v>508</v>
      </c>
      <c r="C15" s="54">
        <v>1</v>
      </c>
      <c r="D15" s="54">
        <v>176</v>
      </c>
      <c r="E15" s="54">
        <v>13</v>
      </c>
      <c r="F15" s="54"/>
      <c r="G15" s="54"/>
      <c r="H15" s="54"/>
    </row>
    <row r="16" spans="1:8" s="47" customFormat="1" x14ac:dyDescent="0.4">
      <c r="A16" s="51">
        <v>15</v>
      </c>
      <c r="B16" s="51" t="s">
        <v>19</v>
      </c>
      <c r="C16" s="51">
        <v>4</v>
      </c>
      <c r="D16" s="51">
        <v>1081</v>
      </c>
      <c r="E16" s="51">
        <v>13</v>
      </c>
      <c r="F16" s="51"/>
      <c r="G16" s="51"/>
      <c r="H16" s="51"/>
    </row>
    <row r="17" spans="1:8" s="55" customFormat="1" x14ac:dyDescent="0.4">
      <c r="A17" s="54">
        <v>16</v>
      </c>
      <c r="B17" s="49" t="s">
        <v>509</v>
      </c>
      <c r="C17" s="54">
        <v>1</v>
      </c>
      <c r="D17" s="54">
        <v>60</v>
      </c>
      <c r="E17" s="54">
        <v>13</v>
      </c>
      <c r="F17" s="54"/>
      <c r="G17" s="54"/>
      <c r="H17" s="54"/>
    </row>
    <row r="18" spans="1:8" s="47" customFormat="1" ht="25.5" x14ac:dyDescent="0.4">
      <c r="A18" s="51">
        <v>17</v>
      </c>
      <c r="B18" s="51" t="s">
        <v>510</v>
      </c>
      <c r="C18" s="51">
        <v>1</v>
      </c>
      <c r="D18" s="51">
        <v>13</v>
      </c>
      <c r="E18" s="51">
        <v>13</v>
      </c>
      <c r="F18" s="51"/>
      <c r="G18" s="51"/>
      <c r="H18" s="51"/>
    </row>
    <row r="19" spans="1:8" s="55" customFormat="1" x14ac:dyDescent="0.4">
      <c r="A19" s="54">
        <v>18</v>
      </c>
      <c r="B19" s="49" t="s">
        <v>511</v>
      </c>
      <c r="C19" s="54">
        <v>3</v>
      </c>
      <c r="D19" s="54">
        <v>56</v>
      </c>
      <c r="E19" s="54">
        <v>13</v>
      </c>
      <c r="F19" s="54"/>
      <c r="G19" s="54"/>
      <c r="H19" s="54"/>
    </row>
    <row r="20" spans="1:8" s="78" customFormat="1" x14ac:dyDescent="0.4">
      <c r="A20" s="77" t="s">
        <v>20</v>
      </c>
      <c r="B20" s="77"/>
      <c r="C20" s="77">
        <f>SUM(C2:C19)</f>
        <v>149</v>
      </c>
      <c r="D20" s="77">
        <f>SUM(D2:D19)</f>
        <v>11946</v>
      </c>
      <c r="E20" s="77"/>
      <c r="F20" s="77"/>
      <c r="G20" s="77"/>
      <c r="H20" s="77"/>
    </row>
  </sheetData>
  <sheetProtection sheet="1" objects="1" scenarios="1" insertHyperlinks="0" selectLockedCells="1" selectUnlockedCells="1"/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CA3D6-A0AF-694D-89C0-CEE9AC20AB6A}">
  <dimension ref="A1:H15"/>
  <sheetViews>
    <sheetView topLeftCell="B1" workbookViewId="0">
      <selection activeCell="G15" sqref="G15"/>
    </sheetView>
  </sheetViews>
  <sheetFormatPr defaultColWidth="11.5546875" defaultRowHeight="12" x14ac:dyDescent="0.4"/>
  <cols>
    <col min="1" max="1" width="2.77734375" style="6" customWidth="1"/>
    <col min="2" max="2" width="61.77734375" style="6" customWidth="1"/>
    <col min="3" max="3" width="13" style="6" customWidth="1"/>
    <col min="4" max="4" width="43.21875" style="6" customWidth="1"/>
    <col min="5" max="5" width="14.109375" style="23" customWidth="1"/>
    <col min="6" max="6" width="7.21875" style="22" customWidth="1"/>
    <col min="7" max="7" width="3.88671875" style="6" customWidth="1"/>
    <col min="8" max="8" width="4.109375" style="6" customWidth="1"/>
    <col min="9" max="16384" width="11.5546875" style="6"/>
  </cols>
  <sheetData>
    <row r="1" spans="1:8" s="17" customFormat="1" x14ac:dyDescent="0.4">
      <c r="A1" s="80" t="s">
        <v>169</v>
      </c>
      <c r="B1" s="80"/>
      <c r="C1" s="80"/>
      <c r="E1" s="28"/>
      <c r="F1" s="21"/>
    </row>
    <row r="2" spans="1:8" s="60" customFormat="1" x14ac:dyDescent="0.4">
      <c r="A2" s="60" t="s">
        <v>0</v>
      </c>
      <c r="B2" s="60" t="s">
        <v>22</v>
      </c>
      <c r="C2" s="60" t="s">
        <v>23</v>
      </c>
      <c r="D2" s="60" t="s">
        <v>24</v>
      </c>
      <c r="E2" s="67" t="s">
        <v>25</v>
      </c>
      <c r="F2" s="60" t="s">
        <v>26</v>
      </c>
      <c r="G2" s="60" t="s">
        <v>27</v>
      </c>
      <c r="H2" s="60" t="s">
        <v>3</v>
      </c>
    </row>
    <row r="3" spans="1:8" x14ac:dyDescent="0.4">
      <c r="A3" s="6">
        <v>1</v>
      </c>
      <c r="B3" s="6" t="s">
        <v>28</v>
      </c>
      <c r="C3" s="6" t="s">
        <v>170</v>
      </c>
      <c r="D3" s="6" t="s">
        <v>171</v>
      </c>
      <c r="E3" s="23">
        <f>DATE(1993,3,17)</f>
        <v>34045</v>
      </c>
      <c r="F3" s="22" t="s">
        <v>31</v>
      </c>
      <c r="G3" s="6">
        <v>71</v>
      </c>
      <c r="H3" s="6">
        <v>6</v>
      </c>
    </row>
    <row r="4" spans="1:8" s="10" customFormat="1" x14ac:dyDescent="0.4">
      <c r="A4" s="10">
        <v>2</v>
      </c>
      <c r="B4" s="10" t="s">
        <v>32</v>
      </c>
      <c r="C4" s="30"/>
      <c r="D4" s="10" t="s">
        <v>171</v>
      </c>
      <c r="E4" s="24" t="s">
        <v>60</v>
      </c>
      <c r="F4" s="26" t="s">
        <v>31</v>
      </c>
      <c r="G4" s="10">
        <v>97</v>
      </c>
      <c r="H4" s="10">
        <v>6</v>
      </c>
    </row>
    <row r="5" spans="1:8" x14ac:dyDescent="0.4">
      <c r="A5" s="6">
        <v>3</v>
      </c>
      <c r="B5" s="6" t="s">
        <v>172</v>
      </c>
      <c r="C5" s="6" t="s">
        <v>173</v>
      </c>
      <c r="D5" s="6" t="s">
        <v>171</v>
      </c>
      <c r="E5" s="23">
        <f>DATE(1996,8,2)</f>
        <v>35279</v>
      </c>
      <c r="F5" s="22" t="s">
        <v>31</v>
      </c>
      <c r="G5" s="6">
        <v>154</v>
      </c>
      <c r="H5" s="6">
        <v>6</v>
      </c>
    </row>
    <row r="6" spans="1:8" s="10" customFormat="1" x14ac:dyDescent="0.4">
      <c r="A6" s="10">
        <v>4</v>
      </c>
      <c r="B6" s="10" t="s">
        <v>174</v>
      </c>
      <c r="C6" s="10" t="s">
        <v>175</v>
      </c>
      <c r="D6" s="10" t="s">
        <v>171</v>
      </c>
      <c r="E6" s="25">
        <f>DATE(1993,6,16)</f>
        <v>34136</v>
      </c>
      <c r="F6" s="26" t="s">
        <v>31</v>
      </c>
      <c r="G6" s="10">
        <v>10</v>
      </c>
      <c r="H6" s="10">
        <v>6</v>
      </c>
    </row>
    <row r="7" spans="1:8" x14ac:dyDescent="0.4">
      <c r="A7" s="6">
        <v>5</v>
      </c>
      <c r="B7" s="6" t="s">
        <v>176</v>
      </c>
      <c r="D7" s="6" t="s">
        <v>171</v>
      </c>
      <c r="E7" s="23">
        <f>DATE(1995,6,15)</f>
        <v>34865</v>
      </c>
      <c r="F7" s="22" t="s">
        <v>31</v>
      </c>
      <c r="G7" s="6">
        <v>8</v>
      </c>
      <c r="H7" s="6">
        <v>6</v>
      </c>
    </row>
    <row r="8" spans="1:8" s="10" customFormat="1" ht="24" x14ac:dyDescent="0.4">
      <c r="A8" s="10">
        <v>6</v>
      </c>
      <c r="B8" s="7" t="s">
        <v>177</v>
      </c>
      <c r="C8" s="30" t="s">
        <v>178</v>
      </c>
      <c r="D8" s="10" t="s">
        <v>171</v>
      </c>
      <c r="E8" s="25">
        <f>DATE(1985,2,15)</f>
        <v>31093</v>
      </c>
      <c r="F8" s="26" t="s">
        <v>31</v>
      </c>
      <c r="G8" s="10">
        <v>104</v>
      </c>
      <c r="H8" s="10">
        <v>6</v>
      </c>
    </row>
    <row r="9" spans="1:8" x14ac:dyDescent="0.4">
      <c r="A9" s="6">
        <v>7</v>
      </c>
      <c r="B9" s="6" t="s">
        <v>179</v>
      </c>
      <c r="E9" s="23" t="s">
        <v>60</v>
      </c>
      <c r="F9" s="22" t="s">
        <v>31</v>
      </c>
      <c r="G9" s="6">
        <v>93</v>
      </c>
      <c r="H9" s="6">
        <v>6</v>
      </c>
    </row>
    <row r="10" spans="1:8" s="31" customFormat="1" ht="24" x14ac:dyDescent="0.4">
      <c r="A10" s="31">
        <v>8</v>
      </c>
      <c r="B10" s="32" t="s">
        <v>180</v>
      </c>
      <c r="D10" s="31" t="s">
        <v>181</v>
      </c>
      <c r="E10" s="40">
        <f>DATE(1973,12,14)</f>
        <v>27012</v>
      </c>
      <c r="F10" s="64" t="s">
        <v>31</v>
      </c>
      <c r="G10" s="31">
        <v>13</v>
      </c>
      <c r="H10" s="31">
        <v>6</v>
      </c>
    </row>
    <row r="11" spans="1:8" x14ac:dyDescent="0.4">
      <c r="A11" s="6">
        <v>9</v>
      </c>
      <c r="B11" s="6" t="s">
        <v>182</v>
      </c>
      <c r="D11" s="4" t="s">
        <v>119</v>
      </c>
      <c r="E11" s="23">
        <f>DATE(1989,4,20)</f>
        <v>32618</v>
      </c>
      <c r="F11" s="22" t="s">
        <v>31</v>
      </c>
      <c r="G11" s="6">
        <v>11</v>
      </c>
      <c r="H11" s="6">
        <v>6</v>
      </c>
    </row>
    <row r="12" spans="1:8" s="31" customFormat="1" x14ac:dyDescent="0.4">
      <c r="A12" s="31">
        <v>10</v>
      </c>
      <c r="B12" s="31" t="s">
        <v>183</v>
      </c>
      <c r="D12" s="32" t="s">
        <v>119</v>
      </c>
      <c r="E12" s="40" t="s">
        <v>184</v>
      </c>
      <c r="F12" s="64" t="s">
        <v>31</v>
      </c>
      <c r="G12" s="31">
        <v>18</v>
      </c>
      <c r="H12" s="31">
        <v>6</v>
      </c>
    </row>
    <row r="13" spans="1:8" x14ac:dyDescent="0.4">
      <c r="A13" s="6">
        <v>11</v>
      </c>
      <c r="B13" s="6" t="s">
        <v>185</v>
      </c>
      <c r="D13" s="4" t="s">
        <v>119</v>
      </c>
      <c r="E13" s="23" t="s">
        <v>186</v>
      </c>
      <c r="F13" s="22" t="s">
        <v>31</v>
      </c>
      <c r="G13" s="6">
        <v>132</v>
      </c>
      <c r="H13" s="6">
        <v>6</v>
      </c>
    </row>
    <row r="14" spans="1:8" s="31" customFormat="1" x14ac:dyDescent="0.4">
      <c r="A14" s="31">
        <v>12</v>
      </c>
      <c r="B14" s="31" t="s">
        <v>187</v>
      </c>
      <c r="D14" s="32" t="s">
        <v>119</v>
      </c>
      <c r="E14" s="40" t="s">
        <v>188</v>
      </c>
      <c r="F14" s="64" t="s">
        <v>31</v>
      </c>
      <c r="G14" s="31">
        <v>42</v>
      </c>
      <c r="H14" s="31">
        <v>6</v>
      </c>
    </row>
    <row r="15" spans="1:8" x14ac:dyDescent="0.4">
      <c r="G15" s="6">
        <f>SUM(G3:G14)</f>
        <v>753</v>
      </c>
    </row>
  </sheetData>
  <sheetProtection sheet="1" objects="1" scenarios="1" insertHyperlinks="0" selectLockedCells="1" selectUnlockedCells="1"/>
  <mergeCells count="1">
    <mergeCell ref="A1:C1"/>
  </mergeCells>
  <phoneticPr fontId="1"/>
  <pageMargins left="0.7" right="0.7" top="0.75" bottom="0.75" header="0.3" footer="0.3"/>
  <pageSetup paperSize="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D8511-1B76-4D65-A438-B862BD946ACA}">
  <dimension ref="A1:I5"/>
  <sheetViews>
    <sheetView topLeftCell="C1" workbookViewId="0">
      <selection activeCell="H5" sqref="H5"/>
    </sheetView>
  </sheetViews>
  <sheetFormatPr defaultColWidth="11.5546875" defaultRowHeight="12" x14ac:dyDescent="0.4"/>
  <cols>
    <col min="1" max="1" width="2.77734375" style="4" customWidth="1"/>
    <col min="2" max="2" width="40.6640625" style="4" customWidth="1"/>
    <col min="3" max="3" width="35.6640625" style="4" customWidth="1"/>
    <col min="4" max="4" width="11.21875" style="4" customWidth="1"/>
    <col min="5" max="5" width="29.44140625" style="4" customWidth="1"/>
    <col min="6" max="6" width="9.44140625" style="4" customWidth="1"/>
    <col min="7" max="7" width="7.88671875" style="4" customWidth="1"/>
    <col min="8" max="8" width="3.88671875" style="4" customWidth="1"/>
    <col min="9" max="9" width="3.21875" style="6" customWidth="1"/>
    <col min="10" max="16384" width="11.5546875" style="6"/>
  </cols>
  <sheetData>
    <row r="1" spans="1:9" s="17" customFormat="1" x14ac:dyDescent="0.4">
      <c r="A1" s="80" t="s">
        <v>189</v>
      </c>
      <c r="B1" s="80"/>
      <c r="C1" s="80"/>
    </row>
    <row r="2" spans="1:9" s="60" customFormat="1" x14ac:dyDescent="0.4">
      <c r="A2" s="59" t="s">
        <v>190</v>
      </c>
      <c r="B2" s="59" t="s">
        <v>22</v>
      </c>
      <c r="C2" s="59"/>
      <c r="D2" s="59" t="s">
        <v>23</v>
      </c>
      <c r="E2" s="59" t="s">
        <v>24</v>
      </c>
      <c r="F2" s="59" t="s">
        <v>25</v>
      </c>
      <c r="G2" s="59" t="s">
        <v>26</v>
      </c>
      <c r="H2" s="59" t="s">
        <v>27</v>
      </c>
      <c r="I2" s="60" t="s">
        <v>3</v>
      </c>
    </row>
    <row r="3" spans="1:9" ht="24" x14ac:dyDescent="0.4">
      <c r="A3" s="4">
        <v>1</v>
      </c>
      <c r="B3" s="4" t="s">
        <v>191</v>
      </c>
      <c r="C3" s="4" t="s">
        <v>192</v>
      </c>
      <c r="E3" s="4" t="s">
        <v>193</v>
      </c>
      <c r="F3" s="5">
        <f>DATE(1996,5,16)</f>
        <v>35201</v>
      </c>
      <c r="G3" s="20" t="s">
        <v>31</v>
      </c>
      <c r="H3" s="4">
        <v>3</v>
      </c>
      <c r="I3" s="6">
        <v>6</v>
      </c>
    </row>
    <row r="4" spans="1:9" x14ac:dyDescent="0.4">
      <c r="C4" s="4" t="s">
        <v>194</v>
      </c>
      <c r="H4" s="4">
        <v>2</v>
      </c>
      <c r="I4" s="6">
        <v>6</v>
      </c>
    </row>
    <row r="5" spans="1:9" x14ac:dyDescent="0.4">
      <c r="H5" s="4">
        <f>SUM(H3:H4)</f>
        <v>5</v>
      </c>
    </row>
  </sheetData>
  <sheetProtection sheet="1" objects="1" scenarios="1" insertHyperlinks="0" selectLockedCells="1" selectUnlockedCells="1"/>
  <mergeCells count="1">
    <mergeCell ref="A1:C1"/>
  </mergeCells>
  <phoneticPr fontId="1"/>
  <pageMargins left="0.7" right="0.7" top="0.75" bottom="0.75" header="0.3" footer="0.3"/>
  <pageSetup paperSize="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0F39C-15B9-452C-BB35-0628CC44C3D0}">
  <dimension ref="A1:H4"/>
  <sheetViews>
    <sheetView topLeftCell="B1" workbookViewId="0">
      <selection activeCell="G5" sqref="G5"/>
    </sheetView>
  </sheetViews>
  <sheetFormatPr defaultColWidth="11.5546875" defaultRowHeight="12" x14ac:dyDescent="0.4"/>
  <cols>
    <col min="1" max="1" width="2.88671875" style="4" customWidth="1"/>
    <col min="2" max="2" width="45.88671875" style="4" customWidth="1"/>
    <col min="3" max="3" width="15.21875" style="4" customWidth="1"/>
    <col min="4" max="4" width="33.44140625" style="4" customWidth="1"/>
    <col min="5" max="5" width="11.44140625" style="4" customWidth="1"/>
    <col min="6" max="6" width="7.5546875" style="4" customWidth="1"/>
    <col min="7" max="7" width="4.21875" style="4" customWidth="1"/>
    <col min="8" max="8" width="4.109375" style="6" customWidth="1"/>
    <col min="9" max="16384" width="11.5546875" style="6"/>
  </cols>
  <sheetData>
    <row r="1" spans="1:8" s="17" customFormat="1" x14ac:dyDescent="0.4">
      <c r="A1" s="80" t="s">
        <v>195</v>
      </c>
      <c r="B1" s="80"/>
      <c r="C1" s="80"/>
    </row>
    <row r="2" spans="1:8" s="60" customFormat="1" x14ac:dyDescent="0.4">
      <c r="A2" s="59" t="s">
        <v>0</v>
      </c>
      <c r="B2" s="59" t="s">
        <v>22</v>
      </c>
      <c r="C2" s="59" t="s">
        <v>23</v>
      </c>
      <c r="D2" s="59" t="s">
        <v>24</v>
      </c>
      <c r="E2" s="59" t="s">
        <v>25</v>
      </c>
      <c r="F2" s="59" t="s">
        <v>26</v>
      </c>
      <c r="G2" s="59" t="s">
        <v>27</v>
      </c>
      <c r="H2" s="60" t="s">
        <v>3</v>
      </c>
    </row>
    <row r="3" spans="1:8" ht="24" x14ac:dyDescent="0.4">
      <c r="A3" s="4">
        <v>1</v>
      </c>
      <c r="B3" s="4" t="s">
        <v>196</v>
      </c>
      <c r="C3" s="4" t="s">
        <v>197</v>
      </c>
      <c r="D3" s="4" t="s">
        <v>198</v>
      </c>
      <c r="E3" s="5">
        <f>DATE(1987,8,11)</f>
        <v>32000</v>
      </c>
      <c r="F3" s="20" t="s">
        <v>31</v>
      </c>
      <c r="G3" s="4">
        <v>11</v>
      </c>
      <c r="H3" s="6">
        <v>6</v>
      </c>
    </row>
    <row r="4" spans="1:8" x14ac:dyDescent="0.4">
      <c r="G4" s="4">
        <f>SUM(G3)</f>
        <v>11</v>
      </c>
    </row>
  </sheetData>
  <sheetProtection sheet="1" objects="1" scenarios="1" insertHyperlinks="0" selectLockedCells="1" selectUnlockedCells="1"/>
  <mergeCells count="1">
    <mergeCell ref="A1:C1"/>
  </mergeCells>
  <phoneticPr fontId="1"/>
  <pageMargins left="0.7" right="0.7" top="0.75" bottom="0.75" header="0.3" footer="0.3"/>
  <pageSetup paperSize="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6A834-E250-4A5D-AB13-8E38F93EEA7A}">
  <dimension ref="A1:I164"/>
  <sheetViews>
    <sheetView topLeftCell="B3" workbookViewId="0">
      <selection activeCell="B153" sqref="B153"/>
    </sheetView>
  </sheetViews>
  <sheetFormatPr defaultColWidth="11.5546875" defaultRowHeight="12" x14ac:dyDescent="0.4"/>
  <cols>
    <col min="1" max="1" width="4.5546875" style="6" customWidth="1"/>
    <col min="2" max="2" width="43.33203125" style="4" customWidth="1"/>
    <col min="3" max="3" width="35.77734375" style="4" customWidth="1"/>
    <col min="4" max="4" width="21.6640625" style="4" customWidth="1"/>
    <col min="5" max="5" width="41.21875" style="4" customWidth="1"/>
    <col min="6" max="6" width="13" style="23" customWidth="1"/>
    <col min="7" max="7" width="7.5546875" style="22" customWidth="1"/>
    <col min="8" max="8" width="3.88671875" style="6" customWidth="1"/>
    <col min="9" max="9" width="3.5546875" style="6" customWidth="1"/>
    <col min="10" max="16384" width="11.5546875" style="6"/>
  </cols>
  <sheetData>
    <row r="1" spans="1:9" s="17" customFormat="1" x14ac:dyDescent="0.4">
      <c r="A1" s="80" t="s">
        <v>199</v>
      </c>
      <c r="B1" s="80"/>
      <c r="C1" s="80"/>
      <c r="D1" s="15"/>
      <c r="E1" s="15"/>
      <c r="F1" s="28"/>
      <c r="G1" s="21"/>
    </row>
    <row r="2" spans="1:9" s="60" customFormat="1" x14ac:dyDescent="0.4">
      <c r="A2" s="60" t="s">
        <v>0</v>
      </c>
      <c r="B2" s="59" t="s">
        <v>200</v>
      </c>
      <c r="C2" s="59" t="s">
        <v>46</v>
      </c>
      <c r="D2" s="59" t="s">
        <v>23</v>
      </c>
      <c r="E2" s="59" t="s">
        <v>24</v>
      </c>
      <c r="F2" s="71" t="s">
        <v>25</v>
      </c>
      <c r="G2" s="60" t="s">
        <v>26</v>
      </c>
      <c r="H2" s="60" t="s">
        <v>27</v>
      </c>
      <c r="I2" s="60" t="s">
        <v>3</v>
      </c>
    </row>
    <row r="3" spans="1:9" ht="24" x14ac:dyDescent="0.4">
      <c r="A3" s="6">
        <v>1</v>
      </c>
      <c r="B3" s="4" t="s">
        <v>201</v>
      </c>
      <c r="D3" s="4" t="s">
        <v>202</v>
      </c>
      <c r="E3" s="4" t="s">
        <v>203</v>
      </c>
      <c r="F3" s="23">
        <f>DATE(1993,12,7)</f>
        <v>34310</v>
      </c>
      <c r="G3" s="22" t="s">
        <v>31</v>
      </c>
      <c r="H3" s="6">
        <v>119</v>
      </c>
      <c r="I3" s="6">
        <v>7</v>
      </c>
    </row>
    <row r="4" spans="1:9" ht="24" x14ac:dyDescent="0.4">
      <c r="D4" s="4" t="s">
        <v>204</v>
      </c>
      <c r="F4" s="23">
        <f>DATE(1995,2,22)</f>
        <v>34752</v>
      </c>
      <c r="G4" s="22" t="s">
        <v>31</v>
      </c>
      <c r="H4" s="6">
        <v>2</v>
      </c>
      <c r="I4" s="6">
        <v>7</v>
      </c>
    </row>
    <row r="5" spans="1:9" ht="24" x14ac:dyDescent="0.4">
      <c r="D5" s="4" t="s">
        <v>205</v>
      </c>
      <c r="F5" s="23">
        <f>DATE(1995,2,22)</f>
        <v>34752</v>
      </c>
      <c r="G5" s="22" t="s">
        <v>31</v>
      </c>
      <c r="H5" s="6">
        <v>1</v>
      </c>
      <c r="I5" s="6">
        <v>7</v>
      </c>
    </row>
    <row r="6" spans="1:9" ht="24" x14ac:dyDescent="0.4">
      <c r="D6" s="4" t="s">
        <v>206</v>
      </c>
      <c r="F6" s="23">
        <f>DATE(1995,5,7)</f>
        <v>34826</v>
      </c>
      <c r="G6" s="22" t="s">
        <v>31</v>
      </c>
      <c r="H6" s="6">
        <v>1</v>
      </c>
      <c r="I6" s="6">
        <v>7</v>
      </c>
    </row>
    <row r="7" spans="1:9" ht="24" x14ac:dyDescent="0.4">
      <c r="D7" s="4" t="s">
        <v>207</v>
      </c>
      <c r="F7" s="23">
        <f>DATE(1995,6,1)</f>
        <v>34851</v>
      </c>
      <c r="G7" s="22" t="s">
        <v>31</v>
      </c>
      <c r="H7" s="6">
        <v>2</v>
      </c>
      <c r="I7" s="6">
        <v>7</v>
      </c>
    </row>
    <row r="8" spans="1:9" ht="24" x14ac:dyDescent="0.4">
      <c r="D8" s="4" t="s">
        <v>208</v>
      </c>
      <c r="F8" s="23">
        <f>DATE(1995,6,19)</f>
        <v>34869</v>
      </c>
      <c r="G8" s="22" t="s">
        <v>31</v>
      </c>
      <c r="H8" s="6">
        <v>2</v>
      </c>
      <c r="I8" s="6">
        <v>7</v>
      </c>
    </row>
    <row r="9" spans="1:9" ht="24" x14ac:dyDescent="0.4">
      <c r="D9" s="4" t="s">
        <v>209</v>
      </c>
      <c r="F9" s="23">
        <f>DATE(1996,3,29)</f>
        <v>35153</v>
      </c>
      <c r="G9" s="22" t="s">
        <v>31</v>
      </c>
      <c r="H9" s="6">
        <v>5</v>
      </c>
      <c r="I9" s="6">
        <v>7</v>
      </c>
    </row>
    <row r="10" spans="1:9" s="10" customFormat="1" x14ac:dyDescent="0.4">
      <c r="A10" s="10">
        <v>2</v>
      </c>
      <c r="B10" s="7" t="s">
        <v>210</v>
      </c>
      <c r="C10" s="7"/>
      <c r="D10" s="8"/>
      <c r="E10" s="8"/>
      <c r="F10" s="24" t="s">
        <v>60</v>
      </c>
      <c r="G10" s="26" t="s">
        <v>31</v>
      </c>
      <c r="H10" s="10">
        <v>1</v>
      </c>
      <c r="I10" s="10">
        <v>7</v>
      </c>
    </row>
    <row r="11" spans="1:9" ht="24" x14ac:dyDescent="0.4">
      <c r="A11" s="6">
        <v>3</v>
      </c>
      <c r="B11" s="4" t="s">
        <v>211</v>
      </c>
      <c r="D11" s="4" t="s">
        <v>212</v>
      </c>
      <c r="E11" s="4" t="s">
        <v>213</v>
      </c>
      <c r="F11" s="23">
        <f>DATE(1996,3,5)</f>
        <v>35129</v>
      </c>
      <c r="G11" s="22" t="s">
        <v>31</v>
      </c>
      <c r="H11" s="6">
        <v>15</v>
      </c>
      <c r="I11" s="6">
        <v>7</v>
      </c>
    </row>
    <row r="12" spans="1:9" s="10" customFormat="1" ht="24" x14ac:dyDescent="0.4">
      <c r="A12" s="10">
        <v>4</v>
      </c>
      <c r="B12" s="7" t="s">
        <v>214</v>
      </c>
      <c r="C12" s="7"/>
      <c r="D12" s="8"/>
      <c r="E12" s="7" t="s">
        <v>215</v>
      </c>
      <c r="F12" s="24" t="s">
        <v>60</v>
      </c>
      <c r="G12" s="26" t="s">
        <v>124</v>
      </c>
      <c r="H12" s="10">
        <v>22</v>
      </c>
      <c r="I12" s="10">
        <v>7</v>
      </c>
    </row>
    <row r="13" spans="1:9" ht="24" x14ac:dyDescent="0.4">
      <c r="A13" s="6">
        <v>5</v>
      </c>
      <c r="B13" s="4" t="s">
        <v>216</v>
      </c>
      <c r="E13" s="4" t="s">
        <v>217</v>
      </c>
      <c r="F13" s="23" t="s">
        <v>60</v>
      </c>
      <c r="G13" s="22" t="s">
        <v>124</v>
      </c>
      <c r="H13" s="6">
        <v>21</v>
      </c>
      <c r="I13" s="6">
        <v>7</v>
      </c>
    </row>
    <row r="14" spans="1:9" s="10" customFormat="1" ht="24" x14ac:dyDescent="0.4">
      <c r="A14" s="10">
        <v>6</v>
      </c>
      <c r="B14" s="7" t="s">
        <v>218</v>
      </c>
      <c r="C14" s="7"/>
      <c r="D14" s="8"/>
      <c r="E14" s="7" t="s">
        <v>215</v>
      </c>
      <c r="F14" s="24" t="s">
        <v>60</v>
      </c>
      <c r="G14" s="26" t="s">
        <v>31</v>
      </c>
      <c r="H14" s="10">
        <v>27</v>
      </c>
      <c r="I14" s="10">
        <v>7</v>
      </c>
    </row>
    <row r="15" spans="1:9" ht="24" x14ac:dyDescent="0.4">
      <c r="A15" s="6">
        <v>7</v>
      </c>
      <c r="B15" s="4" t="s">
        <v>219</v>
      </c>
      <c r="E15" s="4" t="s">
        <v>215</v>
      </c>
      <c r="F15" s="23" t="s">
        <v>60</v>
      </c>
      <c r="G15" s="22" t="s">
        <v>31</v>
      </c>
      <c r="H15" s="6">
        <v>23</v>
      </c>
      <c r="I15" s="6">
        <v>7</v>
      </c>
    </row>
    <row r="16" spans="1:9" s="10" customFormat="1" ht="24" x14ac:dyDescent="0.4">
      <c r="A16" s="10">
        <v>8</v>
      </c>
      <c r="B16" s="7" t="s">
        <v>220</v>
      </c>
      <c r="C16" s="7"/>
      <c r="D16" s="7" t="s">
        <v>221</v>
      </c>
      <c r="E16" s="7" t="s">
        <v>222</v>
      </c>
      <c r="F16" s="25">
        <f>DATE(1994,3,23)</f>
        <v>34416</v>
      </c>
      <c r="G16" s="26" t="s">
        <v>31</v>
      </c>
      <c r="H16" s="10">
        <v>79</v>
      </c>
      <c r="I16" s="10">
        <v>7</v>
      </c>
    </row>
    <row r="17" spans="1:9" s="10" customFormat="1" x14ac:dyDescent="0.4">
      <c r="B17" s="7"/>
      <c r="C17" s="7"/>
      <c r="D17" s="7" t="s">
        <v>223</v>
      </c>
      <c r="E17" s="7"/>
      <c r="F17" s="25">
        <f>DATE(1994,10,24)</f>
        <v>34631</v>
      </c>
      <c r="G17" s="26" t="s">
        <v>31</v>
      </c>
      <c r="H17" s="10">
        <v>14</v>
      </c>
      <c r="I17" s="10">
        <v>7</v>
      </c>
    </row>
    <row r="18" spans="1:9" s="10" customFormat="1" x14ac:dyDescent="0.4">
      <c r="B18" s="7"/>
      <c r="C18" s="7"/>
      <c r="D18" s="7" t="s">
        <v>224</v>
      </c>
      <c r="E18" s="7"/>
      <c r="F18" s="25">
        <f>DATE(1995,8,1)</f>
        <v>34912</v>
      </c>
      <c r="G18" s="26" t="s">
        <v>31</v>
      </c>
      <c r="H18" s="10">
        <v>15</v>
      </c>
      <c r="I18" s="10">
        <v>7</v>
      </c>
    </row>
    <row r="19" spans="1:9" ht="24" x14ac:dyDescent="0.4">
      <c r="A19" s="6">
        <v>9</v>
      </c>
      <c r="B19" s="4" t="s">
        <v>225</v>
      </c>
      <c r="D19" s="4" t="s">
        <v>226</v>
      </c>
      <c r="E19" s="4" t="s">
        <v>222</v>
      </c>
      <c r="F19" s="23">
        <f>DATE(1995,4,1)</f>
        <v>34790</v>
      </c>
      <c r="G19" s="22" t="s">
        <v>31</v>
      </c>
      <c r="H19" s="6">
        <v>22</v>
      </c>
      <c r="I19" s="6">
        <v>7</v>
      </c>
    </row>
    <row r="20" spans="1:9" s="10" customFormat="1" ht="24" x14ac:dyDescent="0.4">
      <c r="A20" s="10">
        <v>10</v>
      </c>
      <c r="B20" s="7" t="s">
        <v>218</v>
      </c>
      <c r="C20" s="7"/>
      <c r="D20" s="7" t="s">
        <v>227</v>
      </c>
      <c r="E20" s="7" t="s">
        <v>228</v>
      </c>
      <c r="F20" s="24" t="s">
        <v>60</v>
      </c>
      <c r="G20" s="26" t="s">
        <v>31</v>
      </c>
      <c r="H20" s="10">
        <v>32</v>
      </c>
      <c r="I20" s="10">
        <v>7</v>
      </c>
    </row>
    <row r="21" spans="1:9" ht="24" x14ac:dyDescent="0.4">
      <c r="A21" s="6">
        <v>11</v>
      </c>
      <c r="B21" s="4" t="s">
        <v>219</v>
      </c>
      <c r="D21" s="4" t="s">
        <v>227</v>
      </c>
      <c r="E21" s="4" t="s">
        <v>229</v>
      </c>
      <c r="F21" s="23">
        <f>DATE(1994,6,14)</f>
        <v>34499</v>
      </c>
      <c r="G21" s="22" t="s">
        <v>31</v>
      </c>
      <c r="H21" s="6">
        <v>40</v>
      </c>
      <c r="I21" s="6">
        <v>7</v>
      </c>
    </row>
    <row r="22" spans="1:9" s="10" customFormat="1" ht="24" x14ac:dyDescent="0.4">
      <c r="A22" s="10">
        <v>12</v>
      </c>
      <c r="B22" s="7" t="s">
        <v>230</v>
      </c>
      <c r="C22" s="7"/>
      <c r="D22" s="7" t="s">
        <v>227</v>
      </c>
      <c r="E22" s="7" t="s">
        <v>229</v>
      </c>
      <c r="F22" s="25">
        <f>DATE(1995,4,26)</f>
        <v>34815</v>
      </c>
      <c r="G22" s="26" t="s">
        <v>31</v>
      </c>
      <c r="H22" s="10">
        <v>39</v>
      </c>
      <c r="I22" s="10">
        <v>7</v>
      </c>
    </row>
    <row r="23" spans="1:9" ht="24" x14ac:dyDescent="0.4">
      <c r="A23" s="6">
        <v>13</v>
      </c>
      <c r="B23" s="4" t="s">
        <v>231</v>
      </c>
      <c r="D23" s="4" t="s">
        <v>232</v>
      </c>
      <c r="E23" s="4" t="s">
        <v>229</v>
      </c>
      <c r="F23" s="23">
        <f>DATE(1994,2,7)</f>
        <v>34372</v>
      </c>
      <c r="G23" s="22" t="s">
        <v>31</v>
      </c>
      <c r="H23" s="6">
        <v>84</v>
      </c>
      <c r="I23" s="6">
        <v>7</v>
      </c>
    </row>
    <row r="24" spans="1:9" s="10" customFormat="1" ht="24" x14ac:dyDescent="0.4">
      <c r="A24" s="10">
        <v>14</v>
      </c>
      <c r="B24" s="7" t="s">
        <v>233</v>
      </c>
      <c r="C24" s="7"/>
      <c r="D24" s="7" t="s">
        <v>234</v>
      </c>
      <c r="E24" s="7" t="s">
        <v>228</v>
      </c>
      <c r="F24" s="25">
        <f>DATE(1995,7,19)</f>
        <v>34899</v>
      </c>
      <c r="G24" s="26" t="s">
        <v>31</v>
      </c>
      <c r="H24" s="10">
        <v>21</v>
      </c>
      <c r="I24" s="10">
        <v>7</v>
      </c>
    </row>
    <row r="25" spans="1:9" ht="24" x14ac:dyDescent="0.4">
      <c r="A25" s="6">
        <v>15</v>
      </c>
      <c r="B25" s="4" t="s">
        <v>142</v>
      </c>
      <c r="E25" s="4" t="s">
        <v>228</v>
      </c>
      <c r="F25" s="23" t="s">
        <v>60</v>
      </c>
      <c r="G25" s="22" t="s">
        <v>235</v>
      </c>
      <c r="H25" s="6">
        <v>1</v>
      </c>
      <c r="I25" s="6">
        <v>7</v>
      </c>
    </row>
    <row r="26" spans="1:9" s="10" customFormat="1" ht="24" x14ac:dyDescent="0.4">
      <c r="A26" s="10">
        <v>16</v>
      </c>
      <c r="B26" s="7" t="s">
        <v>236</v>
      </c>
      <c r="C26" s="7"/>
      <c r="D26" s="7" t="s">
        <v>237</v>
      </c>
      <c r="E26" s="7" t="s">
        <v>238</v>
      </c>
      <c r="F26" s="25">
        <f>DATE(1990,3,21)</f>
        <v>32953</v>
      </c>
      <c r="G26" s="26" t="s">
        <v>31</v>
      </c>
      <c r="H26" s="10">
        <v>22</v>
      </c>
      <c r="I26" s="10">
        <v>7</v>
      </c>
    </row>
    <row r="27" spans="1:9" ht="24" x14ac:dyDescent="0.4">
      <c r="A27" s="6">
        <v>17</v>
      </c>
      <c r="B27" s="4" t="s">
        <v>239</v>
      </c>
      <c r="D27" s="4" t="s">
        <v>237</v>
      </c>
      <c r="E27" s="4" t="s">
        <v>238</v>
      </c>
      <c r="F27" s="23">
        <f>DATE(1993,8,30)</f>
        <v>34211</v>
      </c>
      <c r="G27" s="22" t="s">
        <v>31</v>
      </c>
      <c r="H27" s="6">
        <v>22</v>
      </c>
      <c r="I27" s="6">
        <v>7</v>
      </c>
    </row>
    <row r="28" spans="1:9" s="10" customFormat="1" ht="24" x14ac:dyDescent="0.4">
      <c r="A28" s="10">
        <v>18</v>
      </c>
      <c r="B28" s="7" t="s">
        <v>240</v>
      </c>
      <c r="C28" s="7"/>
      <c r="D28" s="7" t="s">
        <v>237</v>
      </c>
      <c r="E28" s="7" t="s">
        <v>238</v>
      </c>
      <c r="F28" s="25">
        <f>DATE(1994,5,5)</f>
        <v>34459</v>
      </c>
      <c r="G28" s="26" t="s">
        <v>31</v>
      </c>
      <c r="H28" s="10">
        <v>27</v>
      </c>
      <c r="I28" s="10">
        <v>7</v>
      </c>
    </row>
    <row r="29" spans="1:9" ht="24" x14ac:dyDescent="0.4">
      <c r="A29" s="6">
        <v>19</v>
      </c>
      <c r="B29" s="4" t="s">
        <v>241</v>
      </c>
      <c r="D29" s="4" t="s">
        <v>237</v>
      </c>
      <c r="E29" s="4" t="s">
        <v>238</v>
      </c>
      <c r="F29" s="23">
        <f>DATE(1995,3,1)</f>
        <v>34759</v>
      </c>
      <c r="G29" s="22" t="s">
        <v>31</v>
      </c>
      <c r="H29" s="6">
        <v>26</v>
      </c>
      <c r="I29" s="6">
        <v>7</v>
      </c>
    </row>
    <row r="30" spans="1:9" s="10" customFormat="1" x14ac:dyDescent="0.4">
      <c r="A30" s="10">
        <v>20</v>
      </c>
      <c r="B30" s="7" t="s">
        <v>242</v>
      </c>
      <c r="C30" s="7"/>
      <c r="D30" s="7" t="s">
        <v>243</v>
      </c>
      <c r="E30" s="7" t="s">
        <v>244</v>
      </c>
      <c r="F30" s="25">
        <f>DATE(1993,5,20)</f>
        <v>34109</v>
      </c>
      <c r="G30" s="26" t="s">
        <v>31</v>
      </c>
      <c r="H30" s="10">
        <v>89</v>
      </c>
      <c r="I30" s="10">
        <v>7</v>
      </c>
    </row>
    <row r="31" spans="1:9" s="10" customFormat="1" ht="24" x14ac:dyDescent="0.4">
      <c r="B31" s="7"/>
      <c r="C31" s="7"/>
      <c r="D31" s="7" t="s">
        <v>245</v>
      </c>
      <c r="E31" s="7"/>
      <c r="F31" s="25">
        <f>DATE(1993,10,8)</f>
        <v>34250</v>
      </c>
      <c r="G31" s="26" t="s">
        <v>31</v>
      </c>
      <c r="H31" s="10">
        <v>2</v>
      </c>
      <c r="I31" s="10">
        <v>7</v>
      </c>
    </row>
    <row r="32" spans="1:9" s="10" customFormat="1" ht="24" x14ac:dyDescent="0.4">
      <c r="B32" s="7"/>
      <c r="C32" s="7"/>
      <c r="D32" s="7" t="s">
        <v>246</v>
      </c>
      <c r="E32" s="7"/>
      <c r="F32" s="25">
        <f>DATE(1995,6,26)</f>
        <v>34876</v>
      </c>
      <c r="G32" s="26" t="s">
        <v>31</v>
      </c>
      <c r="H32" s="10">
        <v>95</v>
      </c>
      <c r="I32" s="10">
        <v>7</v>
      </c>
    </row>
    <row r="33" spans="1:9" x14ac:dyDescent="0.4">
      <c r="A33" s="6">
        <v>21</v>
      </c>
      <c r="B33" s="4" t="s">
        <v>247</v>
      </c>
      <c r="D33" s="4" t="s">
        <v>248</v>
      </c>
      <c r="E33" s="4" t="s">
        <v>244</v>
      </c>
      <c r="F33" s="23">
        <f>DATE(1995,7,31)</f>
        <v>34911</v>
      </c>
      <c r="G33" s="22" t="s">
        <v>50</v>
      </c>
      <c r="H33" s="6">
        <v>8</v>
      </c>
      <c r="I33" s="6">
        <v>7</v>
      </c>
    </row>
    <row r="34" spans="1:9" s="10" customFormat="1" x14ac:dyDescent="0.4">
      <c r="A34" s="10">
        <v>22</v>
      </c>
      <c r="B34" s="7" t="s">
        <v>249</v>
      </c>
      <c r="C34" s="7"/>
      <c r="D34" s="7" t="s">
        <v>250</v>
      </c>
      <c r="E34" s="7" t="s">
        <v>251</v>
      </c>
      <c r="F34" s="24" t="s">
        <v>60</v>
      </c>
      <c r="G34" s="26" t="s">
        <v>31</v>
      </c>
      <c r="H34" s="10">
        <v>23</v>
      </c>
      <c r="I34" s="10">
        <v>7</v>
      </c>
    </row>
    <row r="35" spans="1:9" x14ac:dyDescent="0.4">
      <c r="A35" s="6">
        <v>23</v>
      </c>
      <c r="B35" s="4" t="s">
        <v>252</v>
      </c>
      <c r="D35" s="4" t="s">
        <v>253</v>
      </c>
      <c r="E35" s="4" t="s">
        <v>251</v>
      </c>
      <c r="F35" s="23">
        <f>DATE(1994,8,18)</f>
        <v>34564</v>
      </c>
      <c r="G35" s="22" t="s">
        <v>31</v>
      </c>
      <c r="H35" s="6">
        <v>27</v>
      </c>
      <c r="I35" s="6">
        <v>7</v>
      </c>
    </row>
    <row r="36" spans="1:9" s="10" customFormat="1" ht="24" x14ac:dyDescent="0.4">
      <c r="A36" s="10">
        <v>24</v>
      </c>
      <c r="B36" s="7" t="s">
        <v>254</v>
      </c>
      <c r="C36" s="7"/>
      <c r="D36" s="7" t="s">
        <v>255</v>
      </c>
      <c r="E36" s="7" t="s">
        <v>256</v>
      </c>
      <c r="F36" s="25">
        <f>DATE(1992,12,4)</f>
        <v>33942</v>
      </c>
      <c r="G36" s="26" t="s">
        <v>31</v>
      </c>
      <c r="H36" s="10">
        <v>23</v>
      </c>
      <c r="I36" s="10">
        <v>7</v>
      </c>
    </row>
    <row r="37" spans="1:9" ht="24" x14ac:dyDescent="0.4">
      <c r="A37" s="6">
        <v>25</v>
      </c>
      <c r="B37" s="4" t="s">
        <v>257</v>
      </c>
      <c r="D37" s="4" t="s">
        <v>258</v>
      </c>
      <c r="E37" s="4" t="s">
        <v>251</v>
      </c>
      <c r="F37" s="23">
        <f>DATE(1993,1,7)</f>
        <v>33976</v>
      </c>
      <c r="G37" s="22" t="s">
        <v>31</v>
      </c>
      <c r="H37" s="6">
        <v>2</v>
      </c>
      <c r="I37" s="6">
        <v>7</v>
      </c>
    </row>
    <row r="38" spans="1:9" x14ac:dyDescent="0.4">
      <c r="D38" s="4" t="s">
        <v>259</v>
      </c>
      <c r="H38" s="6">
        <v>2</v>
      </c>
      <c r="I38" s="6">
        <v>7</v>
      </c>
    </row>
    <row r="39" spans="1:9" s="10" customFormat="1" ht="24" x14ac:dyDescent="0.4">
      <c r="A39" s="10">
        <v>26</v>
      </c>
      <c r="B39" s="7" t="s">
        <v>260</v>
      </c>
      <c r="C39" s="7"/>
      <c r="D39" s="7" t="s">
        <v>261</v>
      </c>
      <c r="E39" s="7" t="s">
        <v>251</v>
      </c>
      <c r="F39" s="25">
        <f>DATE(1994,11,21)</f>
        <v>34659</v>
      </c>
      <c r="G39" s="26" t="s">
        <v>31</v>
      </c>
      <c r="H39" s="10">
        <v>17</v>
      </c>
      <c r="I39" s="10">
        <v>7</v>
      </c>
    </row>
    <row r="40" spans="1:9" x14ac:dyDescent="0.4">
      <c r="A40" s="6">
        <v>27</v>
      </c>
      <c r="B40" s="4" t="s">
        <v>262</v>
      </c>
      <c r="D40" s="4" t="s">
        <v>263</v>
      </c>
      <c r="F40" s="23">
        <f>DATE(1990,3,1)</f>
        <v>32933</v>
      </c>
      <c r="G40" s="22" t="s">
        <v>124</v>
      </c>
      <c r="H40" s="6">
        <v>10</v>
      </c>
      <c r="I40" s="6">
        <v>7</v>
      </c>
    </row>
    <row r="41" spans="1:9" x14ac:dyDescent="0.4">
      <c r="D41" s="4" t="s">
        <v>264</v>
      </c>
      <c r="F41" s="23">
        <f t="shared" ref="F41:F49" si="0">DATE(1990,3,1)</f>
        <v>32933</v>
      </c>
      <c r="G41" s="22" t="s">
        <v>124</v>
      </c>
      <c r="H41" s="6">
        <v>9</v>
      </c>
      <c r="I41" s="6">
        <v>7</v>
      </c>
    </row>
    <row r="42" spans="1:9" x14ac:dyDescent="0.4">
      <c r="D42" s="4" t="s">
        <v>265</v>
      </c>
      <c r="F42" s="23">
        <f t="shared" si="0"/>
        <v>32933</v>
      </c>
      <c r="G42" s="22" t="s">
        <v>124</v>
      </c>
      <c r="H42" s="6">
        <v>22</v>
      </c>
      <c r="I42" s="6">
        <v>7</v>
      </c>
    </row>
    <row r="43" spans="1:9" x14ac:dyDescent="0.4">
      <c r="D43" s="4" t="s">
        <v>266</v>
      </c>
      <c r="F43" s="23">
        <f t="shared" si="0"/>
        <v>32933</v>
      </c>
      <c r="G43" s="22" t="s">
        <v>124</v>
      </c>
      <c r="H43" s="6">
        <v>7</v>
      </c>
      <c r="I43" s="6">
        <v>7</v>
      </c>
    </row>
    <row r="44" spans="1:9" x14ac:dyDescent="0.4">
      <c r="D44" s="4" t="s">
        <v>267</v>
      </c>
      <c r="F44" s="23">
        <f t="shared" si="0"/>
        <v>32933</v>
      </c>
      <c r="G44" s="22" t="s">
        <v>124</v>
      </c>
      <c r="H44" s="6">
        <v>19</v>
      </c>
      <c r="I44" s="6">
        <v>7</v>
      </c>
    </row>
    <row r="45" spans="1:9" x14ac:dyDescent="0.4">
      <c r="D45" s="4" t="s">
        <v>268</v>
      </c>
      <c r="F45" s="23">
        <f t="shared" si="0"/>
        <v>32933</v>
      </c>
      <c r="G45" s="22" t="s">
        <v>124</v>
      </c>
      <c r="H45" s="6">
        <v>16</v>
      </c>
      <c r="I45" s="6">
        <v>7</v>
      </c>
    </row>
    <row r="46" spans="1:9" x14ac:dyDescent="0.4">
      <c r="D46" s="4" t="s">
        <v>269</v>
      </c>
      <c r="F46" s="23">
        <f t="shared" si="0"/>
        <v>32933</v>
      </c>
      <c r="G46" s="22" t="s">
        <v>124</v>
      </c>
      <c r="H46" s="6">
        <v>15</v>
      </c>
      <c r="I46" s="6">
        <v>7</v>
      </c>
    </row>
    <row r="47" spans="1:9" x14ac:dyDescent="0.4">
      <c r="D47" s="4" t="s">
        <v>270</v>
      </c>
      <c r="F47" s="23">
        <f t="shared" si="0"/>
        <v>32933</v>
      </c>
      <c r="G47" s="22" t="s">
        <v>124</v>
      </c>
      <c r="H47" s="6">
        <v>16</v>
      </c>
      <c r="I47" s="6">
        <v>7</v>
      </c>
    </row>
    <row r="48" spans="1:9" x14ac:dyDescent="0.4">
      <c r="D48" s="4" t="s">
        <v>271</v>
      </c>
      <c r="F48" s="23">
        <f t="shared" si="0"/>
        <v>32933</v>
      </c>
      <c r="G48" s="22" t="s">
        <v>124</v>
      </c>
      <c r="H48" s="6">
        <v>9</v>
      </c>
      <c r="I48" s="6">
        <v>7</v>
      </c>
    </row>
    <row r="49" spans="1:9" x14ac:dyDescent="0.4">
      <c r="D49" s="4" t="s">
        <v>272</v>
      </c>
      <c r="F49" s="23">
        <f t="shared" si="0"/>
        <v>32933</v>
      </c>
      <c r="G49" s="22" t="s">
        <v>124</v>
      </c>
      <c r="H49" s="6">
        <v>14</v>
      </c>
      <c r="I49" s="6">
        <v>7</v>
      </c>
    </row>
    <row r="50" spans="1:9" s="10" customFormat="1" x14ac:dyDescent="0.4">
      <c r="A50" s="10">
        <v>28</v>
      </c>
      <c r="B50" s="7" t="s">
        <v>273</v>
      </c>
      <c r="C50" s="7"/>
      <c r="D50" s="7" t="s">
        <v>274</v>
      </c>
      <c r="E50" s="8"/>
      <c r="F50" s="24" t="s">
        <v>60</v>
      </c>
      <c r="G50" s="26" t="s">
        <v>31</v>
      </c>
      <c r="H50" s="10">
        <v>17</v>
      </c>
      <c r="I50" s="10">
        <v>7</v>
      </c>
    </row>
    <row r="51" spans="1:9" ht="24" x14ac:dyDescent="0.4">
      <c r="A51" s="6">
        <v>29</v>
      </c>
      <c r="B51" s="4" t="s">
        <v>275</v>
      </c>
      <c r="E51" s="4" t="s">
        <v>276</v>
      </c>
      <c r="F51" s="23" t="s">
        <v>277</v>
      </c>
      <c r="G51" s="22" t="s">
        <v>124</v>
      </c>
      <c r="H51" s="6">
        <v>34</v>
      </c>
      <c r="I51" s="6">
        <v>7</v>
      </c>
    </row>
    <row r="52" spans="1:9" s="10" customFormat="1" ht="36" x14ac:dyDescent="0.4">
      <c r="A52" s="10">
        <v>30</v>
      </c>
      <c r="B52" s="7" t="s">
        <v>278</v>
      </c>
      <c r="C52" s="7"/>
      <c r="D52" s="7"/>
      <c r="E52" s="7" t="s">
        <v>279</v>
      </c>
      <c r="F52" s="25" t="s">
        <v>280</v>
      </c>
      <c r="G52" s="26" t="s">
        <v>124</v>
      </c>
      <c r="H52" s="10">
        <v>76</v>
      </c>
      <c r="I52" s="10">
        <v>7</v>
      </c>
    </row>
    <row r="53" spans="1:9" s="33" customFormat="1" ht="48" x14ac:dyDescent="0.4">
      <c r="A53" s="33">
        <v>31</v>
      </c>
      <c r="B53" s="33" t="s">
        <v>281</v>
      </c>
      <c r="C53" s="34" t="s">
        <v>282</v>
      </c>
      <c r="D53" s="34"/>
      <c r="E53" s="33" t="s">
        <v>283</v>
      </c>
      <c r="F53" s="72" t="s">
        <v>284</v>
      </c>
      <c r="G53" s="69" t="s">
        <v>31</v>
      </c>
      <c r="H53" s="33">
        <v>61</v>
      </c>
      <c r="I53" s="33">
        <v>8</v>
      </c>
    </row>
    <row r="54" spans="1:9" s="33" customFormat="1" ht="48" x14ac:dyDescent="0.4">
      <c r="C54" s="34" t="s">
        <v>285</v>
      </c>
      <c r="D54" s="34"/>
      <c r="E54" s="33" t="s">
        <v>283</v>
      </c>
      <c r="F54" s="72" t="s">
        <v>284</v>
      </c>
      <c r="G54" s="69" t="s">
        <v>31</v>
      </c>
      <c r="H54" s="33">
        <v>308</v>
      </c>
      <c r="I54" s="33">
        <v>8</v>
      </c>
    </row>
    <row r="55" spans="1:9" s="33" customFormat="1" ht="24" x14ac:dyDescent="0.4">
      <c r="C55" s="34" t="s">
        <v>286</v>
      </c>
      <c r="D55" s="34"/>
      <c r="E55" s="34" t="s">
        <v>287</v>
      </c>
      <c r="F55" s="72"/>
      <c r="G55" s="69" t="s">
        <v>31</v>
      </c>
      <c r="H55" s="33">
        <v>69</v>
      </c>
      <c r="I55" s="33">
        <v>8</v>
      </c>
    </row>
    <row r="56" spans="1:9" s="33" customFormat="1" x14ac:dyDescent="0.4">
      <c r="C56" s="34" t="s">
        <v>288</v>
      </c>
      <c r="D56" s="34"/>
      <c r="E56" s="33" t="s">
        <v>289</v>
      </c>
      <c r="F56" s="72"/>
      <c r="G56" s="69" t="s">
        <v>290</v>
      </c>
      <c r="H56" s="33">
        <v>1</v>
      </c>
      <c r="I56" s="33">
        <v>8</v>
      </c>
    </row>
    <row r="57" spans="1:9" s="33" customFormat="1" x14ac:dyDescent="0.4">
      <c r="C57" s="34" t="s">
        <v>291</v>
      </c>
      <c r="D57" s="34"/>
      <c r="E57" s="33" t="s">
        <v>292</v>
      </c>
      <c r="F57" s="72"/>
      <c r="G57" s="69" t="s">
        <v>290</v>
      </c>
      <c r="H57" s="33">
        <v>1</v>
      </c>
      <c r="I57" s="33">
        <v>8</v>
      </c>
    </row>
    <row r="58" spans="1:9" s="33" customFormat="1" ht="24" x14ac:dyDescent="0.4">
      <c r="C58" s="34" t="s">
        <v>293</v>
      </c>
      <c r="D58" s="34"/>
      <c r="F58" s="72"/>
      <c r="G58" s="69" t="s">
        <v>294</v>
      </c>
      <c r="H58" s="33">
        <v>1</v>
      </c>
      <c r="I58" s="33">
        <v>8</v>
      </c>
    </row>
    <row r="59" spans="1:9" x14ac:dyDescent="0.4">
      <c r="A59" s="6">
        <v>32</v>
      </c>
      <c r="B59" s="4" t="s">
        <v>295</v>
      </c>
      <c r="E59" s="4" t="s">
        <v>296</v>
      </c>
      <c r="F59" s="18" t="s">
        <v>60</v>
      </c>
      <c r="G59" s="20" t="s">
        <v>31</v>
      </c>
      <c r="H59" s="4">
        <v>51</v>
      </c>
      <c r="I59" s="33">
        <v>8</v>
      </c>
    </row>
    <row r="60" spans="1:9" s="31" customFormat="1" x14ac:dyDescent="0.4">
      <c r="A60" s="31">
        <v>33</v>
      </c>
      <c r="B60" s="32" t="s">
        <v>297</v>
      </c>
      <c r="C60" s="32"/>
      <c r="D60" s="32"/>
      <c r="E60" s="32"/>
      <c r="F60" s="70"/>
      <c r="G60" s="35" t="s">
        <v>31</v>
      </c>
      <c r="H60" s="32">
        <v>17</v>
      </c>
      <c r="I60" s="31">
        <v>8</v>
      </c>
    </row>
    <row r="61" spans="1:9" ht="36" x14ac:dyDescent="0.4">
      <c r="A61" s="6">
        <v>34</v>
      </c>
      <c r="B61" s="4" t="s">
        <v>298</v>
      </c>
      <c r="E61" s="4" t="s">
        <v>299</v>
      </c>
      <c r="F61" s="18" t="s">
        <v>300</v>
      </c>
      <c r="G61" s="20" t="s">
        <v>31</v>
      </c>
      <c r="H61" s="4">
        <v>144</v>
      </c>
      <c r="I61" s="6">
        <v>8</v>
      </c>
    </row>
    <row r="62" spans="1:9" s="31" customFormat="1" ht="48" x14ac:dyDescent="0.4">
      <c r="A62" s="31">
        <v>35</v>
      </c>
      <c r="B62" s="32" t="s">
        <v>301</v>
      </c>
      <c r="C62" s="32"/>
      <c r="D62" s="32"/>
      <c r="E62" s="32"/>
      <c r="F62" s="70">
        <f>DATE(1987,8,28)</f>
        <v>32017</v>
      </c>
      <c r="G62" s="35" t="s">
        <v>31</v>
      </c>
      <c r="H62" s="32">
        <v>93</v>
      </c>
      <c r="I62" s="31">
        <v>8</v>
      </c>
    </row>
    <row r="63" spans="1:9" x14ac:dyDescent="0.4">
      <c r="A63" s="6">
        <v>36</v>
      </c>
      <c r="B63" s="4" t="s">
        <v>302</v>
      </c>
      <c r="F63" s="18">
        <f>DATE(1995,4,1)</f>
        <v>34790</v>
      </c>
      <c r="G63" s="20" t="s">
        <v>31</v>
      </c>
      <c r="H63" s="4">
        <v>12</v>
      </c>
      <c r="I63" s="6">
        <v>8</v>
      </c>
    </row>
    <row r="64" spans="1:9" s="31" customFormat="1" x14ac:dyDescent="0.4">
      <c r="A64" s="31">
        <v>37</v>
      </c>
      <c r="B64" s="32" t="s">
        <v>303</v>
      </c>
      <c r="C64" s="32" t="s">
        <v>304</v>
      </c>
      <c r="D64" s="32"/>
      <c r="E64" s="32" t="s">
        <v>251</v>
      </c>
      <c r="F64" s="70"/>
      <c r="G64" s="35"/>
      <c r="H64" s="32">
        <v>1</v>
      </c>
      <c r="I64" s="31">
        <v>8</v>
      </c>
    </row>
    <row r="65" spans="2:9" s="31" customFormat="1" x14ac:dyDescent="0.4">
      <c r="B65" s="32"/>
      <c r="C65" s="32" t="s">
        <v>305</v>
      </c>
      <c r="D65" s="32"/>
      <c r="E65" s="32"/>
      <c r="F65" s="70"/>
      <c r="G65" s="35"/>
      <c r="H65" s="32">
        <v>1</v>
      </c>
      <c r="I65" s="31">
        <v>8</v>
      </c>
    </row>
    <row r="66" spans="2:9" s="31" customFormat="1" x14ac:dyDescent="0.4">
      <c r="B66" s="32"/>
      <c r="C66" s="32" t="s">
        <v>306</v>
      </c>
      <c r="D66" s="32"/>
      <c r="E66" s="32"/>
      <c r="F66" s="70"/>
      <c r="G66" s="35"/>
      <c r="H66" s="32">
        <v>1</v>
      </c>
      <c r="I66" s="31">
        <v>8</v>
      </c>
    </row>
    <row r="67" spans="2:9" s="31" customFormat="1" x14ac:dyDescent="0.4">
      <c r="B67" s="32"/>
      <c r="C67" s="32" t="s">
        <v>307</v>
      </c>
      <c r="D67" s="32"/>
      <c r="E67" s="32"/>
      <c r="F67" s="70"/>
      <c r="G67" s="35"/>
      <c r="H67" s="32">
        <v>1</v>
      </c>
      <c r="I67" s="31">
        <v>8</v>
      </c>
    </row>
    <row r="68" spans="2:9" s="31" customFormat="1" x14ac:dyDescent="0.4">
      <c r="B68" s="32"/>
      <c r="C68" s="32" t="s">
        <v>308</v>
      </c>
      <c r="D68" s="32"/>
      <c r="E68" s="32"/>
      <c r="F68" s="70"/>
      <c r="G68" s="35"/>
      <c r="H68" s="32">
        <v>1</v>
      </c>
      <c r="I68" s="31">
        <v>8</v>
      </c>
    </row>
    <row r="69" spans="2:9" s="31" customFormat="1" x14ac:dyDescent="0.4">
      <c r="B69" s="32"/>
      <c r="C69" s="32" t="s">
        <v>309</v>
      </c>
      <c r="D69" s="32"/>
      <c r="E69" s="32"/>
      <c r="F69" s="70"/>
      <c r="G69" s="35"/>
      <c r="H69" s="32">
        <v>1</v>
      </c>
      <c r="I69" s="31">
        <v>8</v>
      </c>
    </row>
    <row r="70" spans="2:9" s="31" customFormat="1" x14ac:dyDescent="0.4">
      <c r="B70" s="32"/>
      <c r="C70" s="32" t="s">
        <v>310</v>
      </c>
      <c r="D70" s="32"/>
      <c r="E70" s="32"/>
      <c r="F70" s="70"/>
      <c r="G70" s="35"/>
      <c r="H70" s="32">
        <v>1</v>
      </c>
      <c r="I70" s="31">
        <v>8</v>
      </c>
    </row>
    <row r="71" spans="2:9" s="31" customFormat="1" x14ac:dyDescent="0.4">
      <c r="B71" s="32"/>
      <c r="C71" s="32" t="s">
        <v>311</v>
      </c>
      <c r="D71" s="32"/>
      <c r="E71" s="32"/>
      <c r="F71" s="70"/>
      <c r="G71" s="35"/>
      <c r="H71" s="32">
        <v>1</v>
      </c>
      <c r="I71" s="31">
        <v>8</v>
      </c>
    </row>
    <row r="72" spans="2:9" s="31" customFormat="1" x14ac:dyDescent="0.4">
      <c r="B72" s="32"/>
      <c r="C72" s="32" t="s">
        <v>312</v>
      </c>
      <c r="D72" s="32"/>
      <c r="E72" s="32"/>
      <c r="F72" s="70"/>
      <c r="G72" s="35"/>
      <c r="H72" s="32">
        <v>1</v>
      </c>
      <c r="I72" s="31">
        <v>8</v>
      </c>
    </row>
    <row r="73" spans="2:9" s="31" customFormat="1" x14ac:dyDescent="0.4">
      <c r="B73" s="32"/>
      <c r="C73" s="32" t="s">
        <v>313</v>
      </c>
      <c r="D73" s="32"/>
      <c r="E73" s="32"/>
      <c r="F73" s="70"/>
      <c r="G73" s="35"/>
      <c r="H73" s="32">
        <v>1</v>
      </c>
      <c r="I73" s="31">
        <v>8</v>
      </c>
    </row>
    <row r="74" spans="2:9" s="31" customFormat="1" x14ac:dyDescent="0.4">
      <c r="B74" s="32"/>
      <c r="C74" s="32" t="s">
        <v>314</v>
      </c>
      <c r="D74" s="32"/>
      <c r="E74" s="32"/>
      <c r="F74" s="70"/>
      <c r="G74" s="35"/>
      <c r="H74" s="32">
        <v>1</v>
      </c>
      <c r="I74" s="31">
        <v>8</v>
      </c>
    </row>
    <row r="75" spans="2:9" s="31" customFormat="1" x14ac:dyDescent="0.4">
      <c r="B75" s="32"/>
      <c r="C75" s="32" t="s">
        <v>315</v>
      </c>
      <c r="D75" s="32"/>
      <c r="E75" s="32"/>
      <c r="F75" s="70"/>
      <c r="G75" s="35"/>
      <c r="H75" s="32">
        <v>1</v>
      </c>
      <c r="I75" s="31">
        <v>8</v>
      </c>
    </row>
    <row r="76" spans="2:9" s="31" customFormat="1" x14ac:dyDescent="0.4">
      <c r="B76" s="32"/>
      <c r="C76" s="32" t="s">
        <v>316</v>
      </c>
      <c r="D76" s="32"/>
      <c r="E76" s="32"/>
      <c r="F76" s="70"/>
      <c r="G76" s="35"/>
      <c r="H76" s="32">
        <v>1</v>
      </c>
      <c r="I76" s="31">
        <v>8</v>
      </c>
    </row>
    <row r="77" spans="2:9" s="31" customFormat="1" x14ac:dyDescent="0.4">
      <c r="B77" s="32"/>
      <c r="C77" s="32" t="s">
        <v>317</v>
      </c>
      <c r="D77" s="32"/>
      <c r="E77" s="32"/>
      <c r="F77" s="70"/>
      <c r="G77" s="35"/>
      <c r="H77" s="32">
        <v>1</v>
      </c>
      <c r="I77" s="31">
        <v>8</v>
      </c>
    </row>
    <row r="78" spans="2:9" s="31" customFormat="1" ht="24" x14ac:dyDescent="0.4">
      <c r="B78" s="32"/>
      <c r="C78" s="32" t="s">
        <v>318</v>
      </c>
      <c r="D78" s="32"/>
      <c r="E78" s="32"/>
      <c r="F78" s="70"/>
      <c r="G78" s="35"/>
      <c r="H78" s="32">
        <v>1</v>
      </c>
      <c r="I78" s="31">
        <v>8</v>
      </c>
    </row>
    <row r="79" spans="2:9" s="31" customFormat="1" x14ac:dyDescent="0.4">
      <c r="B79" s="32"/>
      <c r="C79" s="32" t="s">
        <v>319</v>
      </c>
      <c r="D79" s="32"/>
      <c r="E79" s="32"/>
      <c r="F79" s="70"/>
      <c r="G79" s="35"/>
      <c r="H79" s="32">
        <v>1</v>
      </c>
      <c r="I79" s="31">
        <v>8</v>
      </c>
    </row>
    <row r="80" spans="2:9" s="31" customFormat="1" x14ac:dyDescent="0.4">
      <c r="B80" s="32"/>
      <c r="C80" s="32" t="s">
        <v>320</v>
      </c>
      <c r="D80" s="32"/>
      <c r="E80" s="32"/>
      <c r="F80" s="70"/>
      <c r="G80" s="35"/>
      <c r="H80" s="32">
        <v>1</v>
      </c>
      <c r="I80" s="31">
        <v>8</v>
      </c>
    </row>
    <row r="81" spans="1:9" s="31" customFormat="1" x14ac:dyDescent="0.4">
      <c r="B81" s="32"/>
      <c r="C81" s="32" t="s">
        <v>321</v>
      </c>
      <c r="D81" s="32"/>
      <c r="E81" s="32"/>
      <c r="F81" s="70"/>
      <c r="G81" s="35"/>
      <c r="H81" s="32">
        <v>1</v>
      </c>
      <c r="I81" s="31">
        <v>8</v>
      </c>
    </row>
    <row r="82" spans="1:9" s="31" customFormat="1" x14ac:dyDescent="0.4">
      <c r="B82" s="32"/>
      <c r="C82" s="32" t="s">
        <v>322</v>
      </c>
      <c r="D82" s="32"/>
      <c r="E82" s="32"/>
      <c r="F82" s="70"/>
      <c r="G82" s="35"/>
      <c r="H82" s="32">
        <v>1</v>
      </c>
      <c r="I82" s="31">
        <v>8</v>
      </c>
    </row>
    <row r="83" spans="1:9" s="31" customFormat="1" x14ac:dyDescent="0.4">
      <c r="B83" s="32"/>
      <c r="C83" s="32" t="s">
        <v>323</v>
      </c>
      <c r="D83" s="32"/>
      <c r="E83" s="32"/>
      <c r="F83" s="70"/>
      <c r="G83" s="35"/>
      <c r="H83" s="32">
        <v>1</v>
      </c>
      <c r="I83" s="31">
        <v>8</v>
      </c>
    </row>
    <row r="84" spans="1:9" s="31" customFormat="1" x14ac:dyDescent="0.4">
      <c r="B84" s="32"/>
      <c r="C84" s="32" t="s">
        <v>324</v>
      </c>
      <c r="D84" s="32"/>
      <c r="E84" s="32"/>
      <c r="F84" s="70"/>
      <c r="G84" s="35"/>
      <c r="H84" s="32">
        <v>1</v>
      </c>
      <c r="I84" s="31">
        <v>8</v>
      </c>
    </row>
    <row r="85" spans="1:9" s="36" customFormat="1" x14ac:dyDescent="0.4">
      <c r="A85" s="36">
        <v>38</v>
      </c>
      <c r="B85" s="36" t="s">
        <v>325</v>
      </c>
      <c r="C85" s="79" t="s">
        <v>304</v>
      </c>
      <c r="D85" s="79"/>
      <c r="F85" s="73"/>
      <c r="G85" s="65"/>
      <c r="H85" s="36">
        <v>1</v>
      </c>
      <c r="I85" s="36">
        <v>8</v>
      </c>
    </row>
    <row r="86" spans="1:9" s="36" customFormat="1" x14ac:dyDescent="0.4">
      <c r="C86" s="79" t="s">
        <v>305</v>
      </c>
      <c r="D86" s="79"/>
      <c r="F86" s="73"/>
      <c r="G86" s="65"/>
      <c r="H86" s="36">
        <v>1</v>
      </c>
      <c r="I86" s="36">
        <v>8</v>
      </c>
    </row>
    <row r="87" spans="1:9" s="36" customFormat="1" ht="24" x14ac:dyDescent="0.4">
      <c r="C87" s="79" t="s">
        <v>326</v>
      </c>
      <c r="D87" s="79"/>
      <c r="F87" s="73"/>
      <c r="G87" s="65"/>
      <c r="H87" s="36">
        <v>1</v>
      </c>
      <c r="I87" s="36">
        <v>8</v>
      </c>
    </row>
    <row r="88" spans="1:9" s="36" customFormat="1" x14ac:dyDescent="0.4">
      <c r="C88" s="79" t="s">
        <v>327</v>
      </c>
      <c r="D88" s="79"/>
      <c r="F88" s="73"/>
      <c r="G88" s="65"/>
      <c r="H88" s="36">
        <v>1</v>
      </c>
      <c r="I88" s="36">
        <v>8</v>
      </c>
    </row>
    <row r="89" spans="1:9" s="36" customFormat="1" x14ac:dyDescent="0.4">
      <c r="C89" s="79" t="s">
        <v>328</v>
      </c>
      <c r="D89" s="79"/>
      <c r="F89" s="73"/>
      <c r="G89" s="65"/>
      <c r="H89" s="36">
        <v>1</v>
      </c>
      <c r="I89" s="36">
        <v>8</v>
      </c>
    </row>
    <row r="90" spans="1:9" s="36" customFormat="1" x14ac:dyDescent="0.4">
      <c r="C90" s="79" t="s">
        <v>329</v>
      </c>
      <c r="D90" s="79"/>
      <c r="F90" s="73"/>
      <c r="G90" s="65"/>
      <c r="H90" s="36">
        <v>1</v>
      </c>
      <c r="I90" s="36">
        <v>8</v>
      </c>
    </row>
    <row r="91" spans="1:9" s="36" customFormat="1" x14ac:dyDescent="0.4">
      <c r="C91" s="79" t="s">
        <v>330</v>
      </c>
      <c r="D91" s="79"/>
      <c r="F91" s="73"/>
      <c r="G91" s="65"/>
      <c r="H91" s="36">
        <v>1</v>
      </c>
      <c r="I91" s="36">
        <v>8</v>
      </c>
    </row>
    <row r="92" spans="1:9" s="36" customFormat="1" x14ac:dyDescent="0.4">
      <c r="C92" s="79" t="s">
        <v>331</v>
      </c>
      <c r="D92" s="79"/>
      <c r="F92" s="73"/>
      <c r="G92" s="65"/>
      <c r="H92" s="36">
        <v>1</v>
      </c>
      <c r="I92" s="36">
        <v>8</v>
      </c>
    </row>
    <row r="93" spans="1:9" s="36" customFormat="1" x14ac:dyDescent="0.4">
      <c r="C93" s="79" t="s">
        <v>332</v>
      </c>
      <c r="D93" s="79"/>
      <c r="F93" s="73"/>
      <c r="G93" s="65"/>
      <c r="H93" s="36">
        <v>1</v>
      </c>
      <c r="I93" s="36">
        <v>8</v>
      </c>
    </row>
    <row r="94" spans="1:9" s="36" customFormat="1" x14ac:dyDescent="0.4">
      <c r="C94" s="79" t="s">
        <v>333</v>
      </c>
      <c r="D94" s="79"/>
      <c r="F94" s="73"/>
      <c r="G94" s="65"/>
      <c r="H94" s="36">
        <v>1</v>
      </c>
      <c r="I94" s="36">
        <v>8</v>
      </c>
    </row>
    <row r="95" spans="1:9" s="36" customFormat="1" x14ac:dyDescent="0.4">
      <c r="C95" s="79" t="s">
        <v>334</v>
      </c>
      <c r="D95" s="79"/>
      <c r="F95" s="73"/>
      <c r="G95" s="65"/>
      <c r="H95" s="36">
        <v>1</v>
      </c>
      <c r="I95" s="36">
        <v>8</v>
      </c>
    </row>
    <row r="96" spans="1:9" s="36" customFormat="1" x14ac:dyDescent="0.4">
      <c r="C96" s="79" t="s">
        <v>335</v>
      </c>
      <c r="D96" s="79"/>
      <c r="F96" s="73"/>
      <c r="G96" s="65"/>
      <c r="H96" s="36">
        <v>1</v>
      </c>
      <c r="I96" s="36">
        <v>8</v>
      </c>
    </row>
    <row r="97" spans="1:9" s="36" customFormat="1" x14ac:dyDescent="0.4">
      <c r="C97" s="79" t="s">
        <v>336</v>
      </c>
      <c r="D97" s="79"/>
      <c r="F97" s="73"/>
      <c r="G97" s="65"/>
      <c r="H97" s="36">
        <v>1</v>
      </c>
      <c r="I97" s="36">
        <v>8</v>
      </c>
    </row>
    <row r="98" spans="1:9" s="36" customFormat="1" ht="24" x14ac:dyDescent="0.4">
      <c r="C98" s="79" t="s">
        <v>337</v>
      </c>
      <c r="D98" s="79"/>
      <c r="F98" s="73"/>
      <c r="G98" s="65"/>
      <c r="H98" s="36">
        <v>1</v>
      </c>
      <c r="I98" s="36">
        <v>8</v>
      </c>
    </row>
    <row r="99" spans="1:9" s="36" customFormat="1" ht="24" x14ac:dyDescent="0.4">
      <c r="C99" s="79" t="s">
        <v>338</v>
      </c>
      <c r="D99" s="79"/>
      <c r="F99" s="73"/>
      <c r="G99" s="65"/>
      <c r="H99" s="36">
        <v>1</v>
      </c>
      <c r="I99" s="36">
        <v>8</v>
      </c>
    </row>
    <row r="100" spans="1:9" s="36" customFormat="1" x14ac:dyDescent="0.4">
      <c r="C100" s="79" t="s">
        <v>339</v>
      </c>
      <c r="D100" s="79"/>
      <c r="F100" s="73"/>
      <c r="G100" s="65"/>
      <c r="H100" s="36">
        <v>1</v>
      </c>
      <c r="I100" s="36">
        <v>8</v>
      </c>
    </row>
    <row r="101" spans="1:9" s="36" customFormat="1" x14ac:dyDescent="0.4">
      <c r="C101" s="79" t="s">
        <v>340</v>
      </c>
      <c r="D101" s="79"/>
      <c r="F101" s="73"/>
      <c r="G101" s="65"/>
      <c r="H101" s="36">
        <v>1</v>
      </c>
      <c r="I101" s="36">
        <v>8</v>
      </c>
    </row>
    <row r="102" spans="1:9" s="36" customFormat="1" x14ac:dyDescent="0.4">
      <c r="C102" s="79" t="s">
        <v>341</v>
      </c>
      <c r="D102" s="79"/>
      <c r="F102" s="73"/>
      <c r="G102" s="65"/>
      <c r="H102" s="36">
        <v>1</v>
      </c>
      <c r="I102" s="36">
        <v>8</v>
      </c>
    </row>
    <row r="103" spans="1:9" s="36" customFormat="1" x14ac:dyDescent="0.4">
      <c r="C103" s="79" t="s">
        <v>342</v>
      </c>
      <c r="D103" s="79"/>
      <c r="F103" s="73"/>
      <c r="G103" s="65"/>
      <c r="H103" s="36">
        <v>1</v>
      </c>
      <c r="I103" s="36">
        <v>8</v>
      </c>
    </row>
    <row r="104" spans="1:9" s="36" customFormat="1" x14ac:dyDescent="0.4">
      <c r="C104" s="79" t="s">
        <v>343</v>
      </c>
      <c r="D104" s="79"/>
      <c r="F104" s="73"/>
      <c r="G104" s="65"/>
      <c r="H104" s="36">
        <v>1</v>
      </c>
      <c r="I104" s="36">
        <v>8</v>
      </c>
    </row>
    <row r="105" spans="1:9" s="36" customFormat="1" x14ac:dyDescent="0.4">
      <c r="C105" s="79" t="s">
        <v>344</v>
      </c>
      <c r="D105" s="79"/>
      <c r="F105" s="73"/>
      <c r="G105" s="65"/>
      <c r="H105" s="36">
        <v>1</v>
      </c>
      <c r="I105" s="36">
        <v>8</v>
      </c>
    </row>
    <row r="106" spans="1:9" s="36" customFormat="1" x14ac:dyDescent="0.4">
      <c r="C106" s="79" t="s">
        <v>345</v>
      </c>
      <c r="D106" s="79"/>
      <c r="F106" s="73"/>
      <c r="G106" s="65"/>
      <c r="H106" s="36">
        <v>1</v>
      </c>
      <c r="I106" s="36">
        <v>8</v>
      </c>
    </row>
    <row r="107" spans="1:9" s="36" customFormat="1" ht="24" x14ac:dyDescent="0.4">
      <c r="C107" s="79" t="s">
        <v>346</v>
      </c>
      <c r="D107" s="79"/>
      <c r="F107" s="73"/>
      <c r="G107" s="65"/>
      <c r="H107" s="36">
        <v>1</v>
      </c>
      <c r="I107" s="36">
        <v>8</v>
      </c>
    </row>
    <row r="108" spans="1:9" s="36" customFormat="1" x14ac:dyDescent="0.4">
      <c r="C108" s="79" t="s">
        <v>347</v>
      </c>
      <c r="D108" s="79"/>
      <c r="F108" s="73"/>
      <c r="G108" s="65"/>
      <c r="H108" s="36">
        <v>1</v>
      </c>
      <c r="I108" s="36">
        <v>8</v>
      </c>
    </row>
    <row r="109" spans="1:9" s="36" customFormat="1" x14ac:dyDescent="0.4">
      <c r="C109" s="79" t="s">
        <v>348</v>
      </c>
      <c r="D109" s="79"/>
      <c r="F109" s="73"/>
      <c r="G109" s="65"/>
      <c r="H109" s="36">
        <v>1</v>
      </c>
      <c r="I109" s="36">
        <v>8</v>
      </c>
    </row>
    <row r="110" spans="1:9" s="31" customFormat="1" x14ac:dyDescent="0.4">
      <c r="A110" s="31">
        <v>39</v>
      </c>
      <c r="B110" s="32" t="s">
        <v>349</v>
      </c>
      <c r="C110" s="32" t="s">
        <v>350</v>
      </c>
      <c r="D110" s="32"/>
      <c r="E110" s="32"/>
      <c r="F110" s="70"/>
      <c r="G110" s="35"/>
      <c r="H110" s="32">
        <v>1</v>
      </c>
      <c r="I110" s="31">
        <v>8</v>
      </c>
    </row>
    <row r="111" spans="1:9" s="31" customFormat="1" x14ac:dyDescent="0.4">
      <c r="B111" s="32"/>
      <c r="C111" s="32" t="s">
        <v>351</v>
      </c>
      <c r="D111" s="32"/>
      <c r="E111" s="32"/>
      <c r="F111" s="70"/>
      <c r="G111" s="35"/>
      <c r="H111" s="32">
        <v>1</v>
      </c>
      <c r="I111" s="31">
        <v>8</v>
      </c>
    </row>
    <row r="112" spans="1:9" s="31" customFormat="1" x14ac:dyDescent="0.4">
      <c r="B112" s="32"/>
      <c r="C112" s="32" t="s">
        <v>352</v>
      </c>
      <c r="D112" s="32"/>
      <c r="E112" s="32"/>
      <c r="F112" s="70"/>
      <c r="G112" s="35"/>
      <c r="H112" s="32">
        <v>1</v>
      </c>
      <c r="I112" s="31">
        <v>8</v>
      </c>
    </row>
    <row r="113" spans="2:9" s="31" customFormat="1" x14ac:dyDescent="0.4">
      <c r="B113" s="32"/>
      <c r="C113" s="32" t="s">
        <v>353</v>
      </c>
      <c r="D113" s="32"/>
      <c r="E113" s="32"/>
      <c r="F113" s="70"/>
      <c r="G113" s="35"/>
      <c r="H113" s="32">
        <v>1</v>
      </c>
      <c r="I113" s="31">
        <v>8</v>
      </c>
    </row>
    <row r="114" spans="2:9" s="31" customFormat="1" x14ac:dyDescent="0.4">
      <c r="B114" s="32"/>
      <c r="C114" s="32" t="s">
        <v>354</v>
      </c>
      <c r="D114" s="32"/>
      <c r="E114" s="32"/>
      <c r="F114" s="70"/>
      <c r="G114" s="35"/>
      <c r="H114" s="32">
        <v>1</v>
      </c>
      <c r="I114" s="31">
        <v>8</v>
      </c>
    </row>
    <row r="115" spans="2:9" s="31" customFormat="1" x14ac:dyDescent="0.4">
      <c r="B115" s="32"/>
      <c r="C115" s="32" t="s">
        <v>355</v>
      </c>
      <c r="D115" s="32"/>
      <c r="E115" s="32"/>
      <c r="F115" s="70"/>
      <c r="G115" s="35"/>
      <c r="H115" s="32">
        <v>1</v>
      </c>
      <c r="I115" s="31">
        <v>8</v>
      </c>
    </row>
    <row r="116" spans="2:9" s="31" customFormat="1" x14ac:dyDescent="0.4">
      <c r="B116" s="32"/>
      <c r="C116" s="32" t="s">
        <v>356</v>
      </c>
      <c r="D116" s="32"/>
      <c r="E116" s="32"/>
      <c r="F116" s="70"/>
      <c r="G116" s="35"/>
      <c r="H116" s="32">
        <v>1</v>
      </c>
      <c r="I116" s="31">
        <v>8</v>
      </c>
    </row>
    <row r="117" spans="2:9" s="31" customFormat="1" x14ac:dyDescent="0.4">
      <c r="B117" s="32"/>
      <c r="C117" s="32" t="s">
        <v>357</v>
      </c>
      <c r="D117" s="32"/>
      <c r="E117" s="32"/>
      <c r="F117" s="70"/>
      <c r="G117" s="35"/>
      <c r="H117" s="32">
        <v>1</v>
      </c>
      <c r="I117" s="31">
        <v>8</v>
      </c>
    </row>
    <row r="118" spans="2:9" s="31" customFormat="1" x14ac:dyDescent="0.4">
      <c r="B118" s="32"/>
      <c r="C118" s="32" t="s">
        <v>358</v>
      </c>
      <c r="D118" s="32"/>
      <c r="E118" s="32"/>
      <c r="F118" s="70"/>
      <c r="G118" s="35"/>
      <c r="H118" s="32">
        <v>1</v>
      </c>
      <c r="I118" s="31">
        <v>8</v>
      </c>
    </row>
    <row r="119" spans="2:9" s="31" customFormat="1" x14ac:dyDescent="0.4">
      <c r="B119" s="32"/>
      <c r="C119" s="32" t="s">
        <v>359</v>
      </c>
      <c r="D119" s="32"/>
      <c r="E119" s="32"/>
      <c r="F119" s="70"/>
      <c r="G119" s="35"/>
      <c r="H119" s="32">
        <v>1</v>
      </c>
      <c r="I119" s="31">
        <v>8</v>
      </c>
    </row>
    <row r="120" spans="2:9" s="31" customFormat="1" x14ac:dyDescent="0.4">
      <c r="B120" s="32"/>
      <c r="C120" s="32" t="s">
        <v>360</v>
      </c>
      <c r="D120" s="32"/>
      <c r="E120" s="32"/>
      <c r="F120" s="70"/>
      <c r="G120" s="35"/>
      <c r="H120" s="32">
        <v>1</v>
      </c>
      <c r="I120" s="31">
        <v>8</v>
      </c>
    </row>
    <row r="121" spans="2:9" s="31" customFormat="1" x14ac:dyDescent="0.4">
      <c r="B121" s="32"/>
      <c r="C121" s="32" t="s">
        <v>361</v>
      </c>
      <c r="D121" s="32"/>
      <c r="E121" s="32"/>
      <c r="F121" s="70"/>
      <c r="G121" s="35"/>
      <c r="H121" s="32">
        <v>1</v>
      </c>
      <c r="I121" s="31">
        <v>8</v>
      </c>
    </row>
    <row r="122" spans="2:9" s="31" customFormat="1" x14ac:dyDescent="0.4">
      <c r="B122" s="32"/>
      <c r="C122" s="32" t="s">
        <v>362</v>
      </c>
      <c r="D122" s="32"/>
      <c r="E122" s="32"/>
      <c r="F122" s="70"/>
      <c r="G122" s="35"/>
      <c r="H122" s="32">
        <v>1</v>
      </c>
      <c r="I122" s="31">
        <v>8</v>
      </c>
    </row>
    <row r="123" spans="2:9" s="31" customFormat="1" x14ac:dyDescent="0.4">
      <c r="B123" s="32"/>
      <c r="C123" s="32" t="s">
        <v>363</v>
      </c>
      <c r="D123" s="32"/>
      <c r="E123" s="32"/>
      <c r="F123" s="70"/>
      <c r="G123" s="35"/>
      <c r="H123" s="32">
        <v>1</v>
      </c>
      <c r="I123" s="31">
        <v>8</v>
      </c>
    </row>
    <row r="124" spans="2:9" s="31" customFormat="1" x14ac:dyDescent="0.4">
      <c r="B124" s="32"/>
      <c r="C124" s="32" t="s">
        <v>364</v>
      </c>
      <c r="D124" s="32"/>
      <c r="E124" s="32"/>
      <c r="F124" s="70"/>
      <c r="G124" s="35"/>
      <c r="H124" s="32">
        <v>1</v>
      </c>
      <c r="I124" s="31">
        <v>8</v>
      </c>
    </row>
    <row r="125" spans="2:9" s="31" customFormat="1" x14ac:dyDescent="0.4">
      <c r="B125" s="32"/>
      <c r="C125" s="32" t="s">
        <v>365</v>
      </c>
      <c r="D125" s="32"/>
      <c r="E125" s="32"/>
      <c r="F125" s="70"/>
      <c r="G125" s="35"/>
      <c r="H125" s="32">
        <v>1</v>
      </c>
      <c r="I125" s="31">
        <v>8</v>
      </c>
    </row>
    <row r="126" spans="2:9" s="31" customFormat="1" x14ac:dyDescent="0.4">
      <c r="B126" s="32"/>
      <c r="C126" s="32" t="s">
        <v>366</v>
      </c>
      <c r="D126" s="32"/>
      <c r="E126" s="32"/>
      <c r="F126" s="70"/>
      <c r="G126" s="35"/>
      <c r="H126" s="32">
        <v>1</v>
      </c>
      <c r="I126" s="31">
        <v>8</v>
      </c>
    </row>
    <row r="127" spans="2:9" s="31" customFormat="1" x14ac:dyDescent="0.4">
      <c r="B127" s="32"/>
      <c r="C127" s="32" t="s">
        <v>367</v>
      </c>
      <c r="D127" s="32"/>
      <c r="E127" s="32"/>
      <c r="F127" s="70"/>
      <c r="G127" s="35"/>
      <c r="H127" s="32">
        <v>1</v>
      </c>
      <c r="I127" s="31">
        <v>8</v>
      </c>
    </row>
    <row r="128" spans="2:9" s="31" customFormat="1" x14ac:dyDescent="0.4">
      <c r="B128" s="32"/>
      <c r="C128" s="32" t="s">
        <v>368</v>
      </c>
      <c r="D128" s="32"/>
      <c r="E128" s="32"/>
      <c r="F128" s="70"/>
      <c r="G128" s="35"/>
      <c r="H128" s="32">
        <v>1</v>
      </c>
      <c r="I128" s="31">
        <v>8</v>
      </c>
    </row>
    <row r="129" spans="2:9" s="31" customFormat="1" x14ac:dyDescent="0.4">
      <c r="B129" s="32"/>
      <c r="C129" s="32" t="s">
        <v>369</v>
      </c>
      <c r="D129" s="32"/>
      <c r="E129" s="32"/>
      <c r="F129" s="70"/>
      <c r="G129" s="35"/>
      <c r="H129" s="32">
        <v>1</v>
      </c>
      <c r="I129" s="31">
        <v>8</v>
      </c>
    </row>
    <row r="130" spans="2:9" s="31" customFormat="1" x14ac:dyDescent="0.4">
      <c r="B130" s="32"/>
      <c r="C130" s="32" t="s">
        <v>370</v>
      </c>
      <c r="D130" s="32"/>
      <c r="E130" s="32"/>
      <c r="F130" s="70"/>
      <c r="G130" s="35"/>
      <c r="H130" s="32">
        <v>1</v>
      </c>
      <c r="I130" s="31">
        <v>8</v>
      </c>
    </row>
    <row r="131" spans="2:9" s="31" customFormat="1" x14ac:dyDescent="0.4">
      <c r="B131" s="32"/>
      <c r="C131" s="32" t="s">
        <v>371</v>
      </c>
      <c r="D131" s="32"/>
      <c r="E131" s="32"/>
      <c r="F131" s="70"/>
      <c r="G131" s="35"/>
      <c r="H131" s="32">
        <v>1</v>
      </c>
      <c r="I131" s="31">
        <v>8</v>
      </c>
    </row>
    <row r="132" spans="2:9" s="31" customFormat="1" x14ac:dyDescent="0.4">
      <c r="B132" s="32"/>
      <c r="C132" s="32" t="s">
        <v>372</v>
      </c>
      <c r="D132" s="32"/>
      <c r="E132" s="32"/>
      <c r="F132" s="70"/>
      <c r="G132" s="35"/>
      <c r="H132" s="32">
        <v>1</v>
      </c>
      <c r="I132" s="31">
        <v>8</v>
      </c>
    </row>
    <row r="133" spans="2:9" s="31" customFormat="1" x14ac:dyDescent="0.4">
      <c r="B133" s="32"/>
      <c r="C133" s="32" t="s">
        <v>373</v>
      </c>
      <c r="D133" s="32"/>
      <c r="E133" s="32"/>
      <c r="F133" s="70"/>
      <c r="G133" s="35"/>
      <c r="H133" s="32">
        <v>1</v>
      </c>
      <c r="I133" s="31">
        <v>8</v>
      </c>
    </row>
    <row r="134" spans="2:9" s="31" customFormat="1" x14ac:dyDescent="0.4">
      <c r="B134" s="32"/>
      <c r="C134" s="32" t="s">
        <v>374</v>
      </c>
      <c r="D134" s="32"/>
      <c r="E134" s="32"/>
      <c r="F134" s="70"/>
      <c r="G134" s="35"/>
      <c r="H134" s="32">
        <v>1</v>
      </c>
      <c r="I134" s="31">
        <v>8</v>
      </c>
    </row>
    <row r="135" spans="2:9" s="31" customFormat="1" x14ac:dyDescent="0.4">
      <c r="B135" s="32"/>
      <c r="C135" s="32" t="s">
        <v>375</v>
      </c>
      <c r="D135" s="32"/>
      <c r="E135" s="32"/>
      <c r="F135" s="70"/>
      <c r="G135" s="35"/>
      <c r="H135" s="32">
        <v>1</v>
      </c>
      <c r="I135" s="31">
        <v>8</v>
      </c>
    </row>
    <row r="136" spans="2:9" s="31" customFormat="1" x14ac:dyDescent="0.4">
      <c r="B136" s="32"/>
      <c r="C136" s="32" t="s">
        <v>376</v>
      </c>
      <c r="D136" s="32"/>
      <c r="E136" s="32"/>
      <c r="F136" s="70"/>
      <c r="G136" s="35"/>
      <c r="H136" s="32">
        <v>1</v>
      </c>
      <c r="I136" s="31">
        <v>8</v>
      </c>
    </row>
    <row r="137" spans="2:9" s="31" customFormat="1" x14ac:dyDescent="0.4">
      <c r="B137" s="32"/>
      <c r="C137" s="37" t="s">
        <v>377</v>
      </c>
      <c r="D137" s="32"/>
      <c r="E137" s="32"/>
      <c r="F137" s="70"/>
      <c r="G137" s="35"/>
      <c r="H137" s="32">
        <v>1</v>
      </c>
      <c r="I137" s="31">
        <v>8</v>
      </c>
    </row>
    <row r="138" spans="2:9" s="31" customFormat="1" x14ac:dyDescent="0.4">
      <c r="B138" s="32"/>
      <c r="C138" s="32" t="s">
        <v>378</v>
      </c>
      <c r="D138" s="32"/>
      <c r="E138" s="32"/>
      <c r="F138" s="70"/>
      <c r="G138" s="35"/>
      <c r="H138" s="32">
        <v>1</v>
      </c>
      <c r="I138" s="31">
        <v>8</v>
      </c>
    </row>
    <row r="139" spans="2:9" s="31" customFormat="1" x14ac:dyDescent="0.4">
      <c r="B139" s="32"/>
      <c r="C139" s="32" t="s">
        <v>379</v>
      </c>
      <c r="D139" s="32"/>
      <c r="E139" s="32"/>
      <c r="F139" s="70"/>
      <c r="G139" s="35"/>
      <c r="H139" s="32">
        <v>1</v>
      </c>
      <c r="I139" s="31">
        <v>8</v>
      </c>
    </row>
    <row r="140" spans="2:9" s="31" customFormat="1" x14ac:dyDescent="0.4">
      <c r="B140" s="32"/>
      <c r="C140" s="32" t="s">
        <v>380</v>
      </c>
      <c r="D140" s="32"/>
      <c r="E140" s="32"/>
      <c r="F140" s="70"/>
      <c r="G140" s="35"/>
      <c r="H140" s="32">
        <v>1</v>
      </c>
      <c r="I140" s="31">
        <v>8</v>
      </c>
    </row>
    <row r="141" spans="2:9" s="31" customFormat="1" x14ac:dyDescent="0.4">
      <c r="B141" s="32"/>
      <c r="C141" s="32" t="s">
        <v>381</v>
      </c>
      <c r="D141" s="32"/>
      <c r="E141" s="32"/>
      <c r="F141" s="70"/>
      <c r="G141" s="35"/>
      <c r="H141" s="32">
        <v>1</v>
      </c>
      <c r="I141" s="31">
        <v>8</v>
      </c>
    </row>
    <row r="142" spans="2:9" s="31" customFormat="1" x14ac:dyDescent="0.4">
      <c r="B142" s="32"/>
      <c r="C142" s="32" t="s">
        <v>382</v>
      </c>
      <c r="D142" s="32"/>
      <c r="E142" s="32"/>
      <c r="F142" s="70"/>
      <c r="G142" s="35"/>
      <c r="H142" s="32">
        <v>1</v>
      </c>
      <c r="I142" s="31">
        <v>8</v>
      </c>
    </row>
    <row r="143" spans="2:9" s="31" customFormat="1" x14ac:dyDescent="0.4">
      <c r="B143" s="32"/>
      <c r="C143" s="32" t="s">
        <v>383</v>
      </c>
      <c r="D143" s="32"/>
      <c r="E143" s="32"/>
      <c r="F143" s="70"/>
      <c r="G143" s="35"/>
      <c r="H143" s="32">
        <v>1</v>
      </c>
      <c r="I143" s="31">
        <v>8</v>
      </c>
    </row>
    <row r="144" spans="2:9" s="31" customFormat="1" x14ac:dyDescent="0.4">
      <c r="B144" s="32"/>
      <c r="C144" s="32" t="s">
        <v>384</v>
      </c>
      <c r="D144" s="32"/>
      <c r="E144" s="32"/>
      <c r="F144" s="70"/>
      <c r="G144" s="35"/>
      <c r="H144" s="32">
        <v>1</v>
      </c>
      <c r="I144" s="31">
        <v>8</v>
      </c>
    </row>
    <row r="145" spans="1:9" s="31" customFormat="1" x14ac:dyDescent="0.4">
      <c r="B145" s="32"/>
      <c r="C145" s="32" t="s">
        <v>385</v>
      </c>
      <c r="D145" s="32"/>
      <c r="E145" s="32"/>
      <c r="F145" s="70"/>
      <c r="G145" s="35"/>
      <c r="H145" s="32">
        <v>1</v>
      </c>
      <c r="I145" s="31">
        <v>8</v>
      </c>
    </row>
    <row r="146" spans="1:9" s="31" customFormat="1" x14ac:dyDescent="0.4">
      <c r="B146" s="32"/>
      <c r="C146" s="32" t="s">
        <v>386</v>
      </c>
      <c r="D146" s="32"/>
      <c r="E146" s="32"/>
      <c r="F146" s="70"/>
      <c r="G146" s="35"/>
      <c r="H146" s="32">
        <v>1</v>
      </c>
      <c r="I146" s="31">
        <v>8</v>
      </c>
    </row>
    <row r="147" spans="1:9" ht="24" x14ac:dyDescent="0.4">
      <c r="A147" s="6">
        <v>40</v>
      </c>
      <c r="B147" s="4" t="s">
        <v>387</v>
      </c>
      <c r="F147" s="18">
        <f>DATE(2002,4,11)</f>
        <v>37357</v>
      </c>
      <c r="G147" s="20" t="s">
        <v>31</v>
      </c>
      <c r="H147" s="4">
        <v>28</v>
      </c>
      <c r="I147" s="6">
        <v>8</v>
      </c>
    </row>
    <row r="148" spans="1:9" s="31" customFormat="1" x14ac:dyDescent="0.4">
      <c r="A148" s="31">
        <v>41</v>
      </c>
      <c r="B148" s="32" t="s">
        <v>388</v>
      </c>
      <c r="C148" s="32"/>
      <c r="D148" s="32"/>
      <c r="E148" s="32"/>
      <c r="F148" s="70"/>
      <c r="G148" s="35"/>
      <c r="H148" s="32">
        <v>1013</v>
      </c>
      <c r="I148" s="31">
        <v>9</v>
      </c>
    </row>
    <row r="149" spans="1:9" s="36" customFormat="1" x14ac:dyDescent="0.4">
      <c r="A149" s="36">
        <v>42</v>
      </c>
      <c r="B149" s="36" t="s">
        <v>389</v>
      </c>
      <c r="C149" s="79"/>
      <c r="D149" s="79"/>
      <c r="F149" s="73"/>
      <c r="H149" s="36">
        <v>838</v>
      </c>
      <c r="I149" s="36">
        <v>10</v>
      </c>
    </row>
    <row r="150" spans="1:9" s="31" customFormat="1" ht="24" x14ac:dyDescent="0.4">
      <c r="A150" s="31">
        <v>43</v>
      </c>
      <c r="B150" s="32" t="s">
        <v>390</v>
      </c>
      <c r="C150" s="32" t="s">
        <v>391</v>
      </c>
      <c r="D150" s="32"/>
      <c r="E150" s="32"/>
      <c r="F150" s="70"/>
      <c r="G150" s="35" t="s">
        <v>31</v>
      </c>
      <c r="H150" s="32">
        <v>13</v>
      </c>
      <c r="I150" s="31">
        <v>10</v>
      </c>
    </row>
    <row r="151" spans="1:9" s="31" customFormat="1" ht="24" x14ac:dyDescent="0.4">
      <c r="B151" s="32"/>
      <c r="C151" s="32" t="s">
        <v>392</v>
      </c>
      <c r="D151" s="32"/>
      <c r="E151" s="32"/>
      <c r="F151" s="70" t="s">
        <v>393</v>
      </c>
      <c r="G151" s="35" t="s">
        <v>31</v>
      </c>
      <c r="H151" s="32">
        <v>37</v>
      </c>
      <c r="I151" s="31">
        <v>10</v>
      </c>
    </row>
    <row r="152" spans="1:9" s="31" customFormat="1" x14ac:dyDescent="0.4">
      <c r="B152" s="32"/>
      <c r="C152" s="32" t="s">
        <v>394</v>
      </c>
      <c r="D152" s="32"/>
      <c r="E152" s="32"/>
      <c r="F152" s="70"/>
      <c r="G152" s="35" t="s">
        <v>31</v>
      </c>
      <c r="H152" s="32">
        <v>60</v>
      </c>
      <c r="I152" s="31">
        <v>10</v>
      </c>
    </row>
    <row r="153" spans="1:9" s="31" customFormat="1" ht="36" x14ac:dyDescent="0.4">
      <c r="B153" s="32"/>
      <c r="C153" s="32" t="s">
        <v>395</v>
      </c>
      <c r="D153" s="32"/>
      <c r="E153" s="32"/>
      <c r="F153" s="70"/>
      <c r="G153" s="35" t="s">
        <v>31</v>
      </c>
      <c r="H153" s="32">
        <v>68</v>
      </c>
      <c r="I153" s="31">
        <v>10</v>
      </c>
    </row>
    <row r="154" spans="1:9" s="31" customFormat="1" ht="72" x14ac:dyDescent="0.4">
      <c r="B154" s="32"/>
      <c r="C154" s="32" t="s">
        <v>396</v>
      </c>
      <c r="D154" s="32"/>
      <c r="E154" s="32"/>
      <c r="F154" s="70">
        <f>DATE(1979,12,28)</f>
        <v>29217</v>
      </c>
      <c r="G154" s="35" t="s">
        <v>31</v>
      </c>
      <c r="H154" s="32">
        <v>20</v>
      </c>
      <c r="I154" s="31">
        <v>10</v>
      </c>
    </row>
    <row r="155" spans="1:9" s="31" customFormat="1" x14ac:dyDescent="0.4">
      <c r="B155" s="32"/>
      <c r="C155" s="32" t="s">
        <v>397</v>
      </c>
      <c r="D155" s="32" t="s">
        <v>398</v>
      </c>
      <c r="E155" s="32"/>
      <c r="F155" s="70"/>
      <c r="G155" s="35" t="s">
        <v>31</v>
      </c>
      <c r="H155" s="32">
        <v>5</v>
      </c>
      <c r="I155" s="31">
        <v>10</v>
      </c>
    </row>
    <row r="156" spans="1:9" s="31" customFormat="1" x14ac:dyDescent="0.4">
      <c r="B156" s="32"/>
      <c r="C156" s="32" t="s">
        <v>399</v>
      </c>
      <c r="D156" s="32"/>
      <c r="E156" s="32"/>
      <c r="F156" s="70"/>
      <c r="G156" s="35" t="s">
        <v>31</v>
      </c>
      <c r="H156" s="32">
        <v>2</v>
      </c>
      <c r="I156" s="31">
        <v>10</v>
      </c>
    </row>
    <row r="157" spans="1:9" s="31" customFormat="1" x14ac:dyDescent="0.4">
      <c r="B157" s="32"/>
      <c r="C157" s="32" t="s">
        <v>400</v>
      </c>
      <c r="D157" s="32"/>
      <c r="E157" s="32"/>
      <c r="F157" s="70">
        <f>DATE(1994,12,31)</f>
        <v>34699</v>
      </c>
      <c r="G157" s="35" t="s">
        <v>31</v>
      </c>
      <c r="H157" s="32">
        <v>6</v>
      </c>
      <c r="I157" s="31">
        <v>10</v>
      </c>
    </row>
    <row r="158" spans="1:9" s="31" customFormat="1" x14ac:dyDescent="0.4">
      <c r="B158" s="32"/>
      <c r="C158" s="32" t="s">
        <v>399</v>
      </c>
      <c r="D158" s="32"/>
      <c r="E158" s="32"/>
      <c r="F158" s="70"/>
      <c r="G158" s="35" t="s">
        <v>31</v>
      </c>
      <c r="H158" s="32">
        <v>14</v>
      </c>
      <c r="I158" s="31">
        <v>10</v>
      </c>
    </row>
    <row r="159" spans="1:9" s="33" customFormat="1" ht="24" x14ac:dyDescent="0.4">
      <c r="A159" s="33">
        <v>44</v>
      </c>
      <c r="B159" s="34" t="s">
        <v>401</v>
      </c>
      <c r="C159" s="34"/>
      <c r="D159" s="34"/>
      <c r="E159" s="34" t="s">
        <v>119</v>
      </c>
      <c r="F159" s="72" t="s">
        <v>402</v>
      </c>
      <c r="G159" s="69" t="s">
        <v>31</v>
      </c>
      <c r="H159" s="33">
        <v>24</v>
      </c>
      <c r="I159" s="33">
        <v>11</v>
      </c>
    </row>
    <row r="160" spans="1:9" s="31" customFormat="1" ht="24" x14ac:dyDescent="0.4">
      <c r="A160" s="31">
        <v>45</v>
      </c>
      <c r="B160" s="32" t="s">
        <v>403</v>
      </c>
      <c r="C160" s="32"/>
      <c r="D160" s="32"/>
      <c r="E160" s="32" t="s">
        <v>119</v>
      </c>
      <c r="F160" s="40" t="s">
        <v>404</v>
      </c>
      <c r="G160" s="64" t="s">
        <v>31</v>
      </c>
      <c r="H160" s="31">
        <v>60</v>
      </c>
      <c r="I160" s="31">
        <v>11</v>
      </c>
    </row>
    <row r="161" spans="1:9" ht="24" x14ac:dyDescent="0.4">
      <c r="A161" s="6">
        <v>46</v>
      </c>
      <c r="B161" s="4" t="s">
        <v>405</v>
      </c>
      <c r="E161" s="34" t="s">
        <v>119</v>
      </c>
      <c r="F161" s="23" t="s">
        <v>406</v>
      </c>
      <c r="G161" s="22" t="s">
        <v>31</v>
      </c>
      <c r="H161" s="6">
        <v>33</v>
      </c>
      <c r="I161" s="6">
        <v>11</v>
      </c>
    </row>
    <row r="162" spans="1:9" s="31" customFormat="1" x14ac:dyDescent="0.4">
      <c r="A162" s="31">
        <v>47</v>
      </c>
      <c r="B162" s="32" t="s">
        <v>407</v>
      </c>
      <c r="C162" s="32"/>
      <c r="D162" s="32" t="s">
        <v>408</v>
      </c>
      <c r="E162" s="32" t="s">
        <v>409</v>
      </c>
      <c r="F162" s="40">
        <f>DATE(1992,8,11)</f>
        <v>33827</v>
      </c>
      <c r="G162" s="64" t="s">
        <v>31</v>
      </c>
      <c r="H162" s="31">
        <v>34</v>
      </c>
      <c r="I162" s="31">
        <v>11</v>
      </c>
    </row>
    <row r="163" spans="1:9" ht="36" x14ac:dyDescent="0.4">
      <c r="A163" s="6">
        <v>48</v>
      </c>
      <c r="B163" s="4" t="s">
        <v>410</v>
      </c>
      <c r="E163" s="4" t="s">
        <v>411</v>
      </c>
      <c r="F163" s="23">
        <f>DATE(1987,7,7)</f>
        <v>31965</v>
      </c>
      <c r="G163" s="22" t="s">
        <v>31</v>
      </c>
      <c r="H163" s="6">
        <v>2</v>
      </c>
      <c r="I163" s="6">
        <v>11</v>
      </c>
    </row>
    <row r="164" spans="1:9" x14ac:dyDescent="0.4">
      <c r="H164" s="6">
        <f>SUM(H3:H163)</f>
        <v>4335</v>
      </c>
    </row>
  </sheetData>
  <sheetProtection sheet="1" objects="1" scenarios="1" insertHyperlinks="0" selectLockedCells="1" selectUnlockedCells="1"/>
  <mergeCells count="1">
    <mergeCell ref="A1:C1"/>
  </mergeCells>
  <phoneticPr fontId="1"/>
  <pageMargins left="0.7" right="0.7" top="0.75" bottom="0.75" header="0.3" footer="0.3"/>
  <pageSetup paperSize="8" orientation="landscape" r:id="rId1"/>
  <ignoredErrors>
    <ignoredError sqref="F8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BE8D1-4519-4295-B74B-BBC983C0EE0C}">
  <dimension ref="A1:H64"/>
  <sheetViews>
    <sheetView topLeftCell="C1" workbookViewId="0">
      <selection activeCell="G64" sqref="G64"/>
    </sheetView>
  </sheetViews>
  <sheetFormatPr defaultColWidth="11.5546875" defaultRowHeight="12" x14ac:dyDescent="0.4"/>
  <cols>
    <col min="1" max="1" width="3.21875" style="4" customWidth="1"/>
    <col min="2" max="2" width="49.21875" style="4" customWidth="1"/>
    <col min="3" max="3" width="23.109375" style="4" customWidth="1"/>
    <col min="4" max="4" width="45.33203125" style="4" customWidth="1"/>
    <col min="5" max="5" width="14.109375" style="4" customWidth="1"/>
    <col min="6" max="6" width="7.77734375" style="20" customWidth="1"/>
    <col min="7" max="7" width="3.88671875" style="4" customWidth="1"/>
    <col min="8" max="8" width="4.109375" style="6" customWidth="1"/>
    <col min="9" max="16384" width="11.5546875" style="6"/>
  </cols>
  <sheetData>
    <row r="1" spans="1:8" s="17" customFormat="1" x14ac:dyDescent="0.4">
      <c r="A1" s="80" t="s">
        <v>412</v>
      </c>
      <c r="B1" s="80"/>
      <c r="C1" s="80"/>
      <c r="F1" s="21"/>
    </row>
    <row r="2" spans="1:8" s="60" customFormat="1" x14ac:dyDescent="0.4">
      <c r="A2" s="59" t="s">
        <v>0</v>
      </c>
      <c r="B2" s="59" t="s">
        <v>22</v>
      </c>
      <c r="C2" s="59" t="s">
        <v>23</v>
      </c>
      <c r="D2" s="59" t="s">
        <v>24</v>
      </c>
      <c r="E2" s="59" t="s">
        <v>25</v>
      </c>
      <c r="F2" s="59" t="s">
        <v>26</v>
      </c>
      <c r="G2" s="59" t="s">
        <v>27</v>
      </c>
      <c r="H2" s="60" t="s">
        <v>3</v>
      </c>
    </row>
    <row r="3" spans="1:8" ht="24" x14ac:dyDescent="0.4">
      <c r="A3" s="4">
        <v>1</v>
      </c>
      <c r="B3" s="4" t="s">
        <v>413</v>
      </c>
      <c r="C3" s="4" t="s">
        <v>414</v>
      </c>
      <c r="D3" s="4" t="s">
        <v>415</v>
      </c>
      <c r="E3" s="5">
        <f>DATE(1990,10,1)</f>
        <v>33147</v>
      </c>
      <c r="F3" s="20" t="s">
        <v>31</v>
      </c>
      <c r="G3" s="4">
        <v>78</v>
      </c>
      <c r="H3" s="6">
        <v>12</v>
      </c>
    </row>
    <row r="4" spans="1:8" s="10" customFormat="1" ht="24" x14ac:dyDescent="0.4">
      <c r="A4" s="7">
        <v>2</v>
      </c>
      <c r="B4" s="7" t="s">
        <v>416</v>
      </c>
      <c r="C4" s="8" t="s">
        <v>414</v>
      </c>
      <c r="D4" s="7" t="s">
        <v>415</v>
      </c>
      <c r="E4" s="9">
        <f>DATE(1991,2,26)</f>
        <v>33295</v>
      </c>
      <c r="F4" s="27" t="s">
        <v>31</v>
      </c>
      <c r="G4" s="7">
        <v>16</v>
      </c>
      <c r="H4" s="10">
        <v>12</v>
      </c>
    </row>
    <row r="5" spans="1:8" ht="24" x14ac:dyDescent="0.4">
      <c r="A5" s="4">
        <v>3</v>
      </c>
      <c r="B5" s="4" t="s">
        <v>417</v>
      </c>
      <c r="C5" s="4" t="s">
        <v>418</v>
      </c>
      <c r="D5" s="4" t="s">
        <v>415</v>
      </c>
      <c r="E5" s="5">
        <f>DATE(1990,10,1)</f>
        <v>33147</v>
      </c>
      <c r="F5" s="20" t="s">
        <v>50</v>
      </c>
      <c r="G5" s="4">
        <v>23</v>
      </c>
      <c r="H5" s="6">
        <v>12</v>
      </c>
    </row>
    <row r="6" spans="1:8" s="10" customFormat="1" ht="24" x14ac:dyDescent="0.4">
      <c r="A6" s="7">
        <v>4</v>
      </c>
      <c r="B6" s="7" t="s">
        <v>419</v>
      </c>
      <c r="C6" s="7" t="s">
        <v>418</v>
      </c>
      <c r="D6" s="7" t="s">
        <v>420</v>
      </c>
      <c r="E6" s="11">
        <f>DATE(1990,11,2)</f>
        <v>33179</v>
      </c>
      <c r="F6" s="27" t="s">
        <v>50</v>
      </c>
      <c r="G6" s="7">
        <v>42</v>
      </c>
      <c r="H6" s="10">
        <v>12</v>
      </c>
    </row>
    <row r="7" spans="1:8" x14ac:dyDescent="0.4">
      <c r="A7" s="4">
        <v>5</v>
      </c>
      <c r="B7" s="4" t="s">
        <v>421</v>
      </c>
      <c r="D7" s="4" t="s">
        <v>123</v>
      </c>
      <c r="E7" s="5">
        <f>DATE(1994,12,27)</f>
        <v>34695</v>
      </c>
      <c r="F7" s="20" t="s">
        <v>50</v>
      </c>
      <c r="G7" s="4">
        <v>12</v>
      </c>
      <c r="H7" s="6">
        <v>12</v>
      </c>
    </row>
    <row r="8" spans="1:8" s="10" customFormat="1" x14ac:dyDescent="0.4">
      <c r="A8" s="7">
        <v>6</v>
      </c>
      <c r="B8" s="7" t="s">
        <v>422</v>
      </c>
      <c r="C8" s="8"/>
      <c r="D8" s="7"/>
      <c r="E8" s="11">
        <f>DATE(1995,1,5)</f>
        <v>34704</v>
      </c>
      <c r="F8" s="27" t="s">
        <v>50</v>
      </c>
      <c r="G8" s="7">
        <v>1</v>
      </c>
      <c r="H8" s="10">
        <v>12</v>
      </c>
    </row>
    <row r="9" spans="1:8" x14ac:dyDescent="0.4">
      <c r="A9" s="4">
        <v>7</v>
      </c>
      <c r="B9" s="4" t="s">
        <v>423</v>
      </c>
      <c r="E9" s="5">
        <f>DATE(1994,10,31)</f>
        <v>34638</v>
      </c>
      <c r="F9" s="20" t="s">
        <v>50</v>
      </c>
      <c r="G9" s="4">
        <v>4</v>
      </c>
      <c r="H9" s="6">
        <v>12</v>
      </c>
    </row>
    <row r="10" spans="1:8" s="10" customFormat="1" ht="24" x14ac:dyDescent="0.4">
      <c r="A10" s="7">
        <v>8</v>
      </c>
      <c r="B10" s="7" t="s">
        <v>424</v>
      </c>
      <c r="C10" s="7"/>
      <c r="D10" s="7"/>
      <c r="E10" s="12" t="s">
        <v>60</v>
      </c>
      <c r="F10" s="27" t="s">
        <v>50</v>
      </c>
      <c r="G10" s="7">
        <v>14</v>
      </c>
      <c r="H10" s="10">
        <v>12</v>
      </c>
    </row>
    <row r="11" spans="1:8" ht="24" x14ac:dyDescent="0.4">
      <c r="A11" s="4">
        <v>9</v>
      </c>
      <c r="B11" s="4" t="s">
        <v>425</v>
      </c>
      <c r="E11" s="5">
        <f>DATE(1995,4,5)</f>
        <v>34794</v>
      </c>
      <c r="F11" s="20" t="s">
        <v>50</v>
      </c>
      <c r="G11" s="4">
        <v>12</v>
      </c>
      <c r="H11" s="6">
        <v>12</v>
      </c>
    </row>
    <row r="12" spans="1:8" s="10" customFormat="1" ht="24" x14ac:dyDescent="0.4">
      <c r="A12" s="7">
        <v>10</v>
      </c>
      <c r="B12" s="7" t="s">
        <v>426</v>
      </c>
      <c r="C12" s="7"/>
      <c r="D12" s="7"/>
      <c r="E12" s="11">
        <f>DATE(1995,4,11)</f>
        <v>34800</v>
      </c>
      <c r="F12" s="27" t="s">
        <v>50</v>
      </c>
      <c r="G12" s="7">
        <v>4</v>
      </c>
      <c r="H12" s="10">
        <v>12</v>
      </c>
    </row>
    <row r="13" spans="1:8" ht="36" x14ac:dyDescent="0.4">
      <c r="A13" s="4">
        <v>11</v>
      </c>
      <c r="B13" s="4" t="s">
        <v>427</v>
      </c>
      <c r="D13" s="4" t="s">
        <v>428</v>
      </c>
      <c r="E13" s="5">
        <f>DATE(1995,4,11)</f>
        <v>34800</v>
      </c>
      <c r="F13" s="20" t="s">
        <v>50</v>
      </c>
      <c r="G13" s="4">
        <v>367</v>
      </c>
      <c r="H13" s="6">
        <v>12</v>
      </c>
    </row>
    <row r="14" spans="1:8" s="10" customFormat="1" x14ac:dyDescent="0.4">
      <c r="A14" s="7">
        <v>12</v>
      </c>
      <c r="B14" s="7" t="s">
        <v>429</v>
      </c>
      <c r="C14" s="7" t="s">
        <v>430</v>
      </c>
      <c r="D14" s="7"/>
      <c r="E14" s="11">
        <f>DATE(1994,3,31)</f>
        <v>34424</v>
      </c>
      <c r="F14" s="27" t="s">
        <v>50</v>
      </c>
      <c r="G14" s="7">
        <v>4</v>
      </c>
      <c r="H14" s="10">
        <v>12</v>
      </c>
    </row>
    <row r="15" spans="1:8" s="10" customFormat="1" x14ac:dyDescent="0.4">
      <c r="B15" s="7"/>
      <c r="C15" s="10" t="s">
        <v>431</v>
      </c>
      <c r="E15" s="13">
        <f>DATE(1994,3,31)</f>
        <v>34424</v>
      </c>
      <c r="F15" s="26" t="s">
        <v>50</v>
      </c>
      <c r="G15" s="10">
        <v>4</v>
      </c>
      <c r="H15" s="10">
        <v>12</v>
      </c>
    </row>
    <row r="16" spans="1:8" s="10" customFormat="1" x14ac:dyDescent="0.4">
      <c r="B16" s="7"/>
      <c r="C16" s="10" t="s">
        <v>432</v>
      </c>
      <c r="E16" s="13">
        <f t="shared" ref="E16:E27" si="0">DATE(1994,3,31)</f>
        <v>34424</v>
      </c>
      <c r="F16" s="26" t="s">
        <v>50</v>
      </c>
      <c r="G16" s="10">
        <v>4</v>
      </c>
      <c r="H16" s="10">
        <v>12</v>
      </c>
    </row>
    <row r="17" spans="1:8" s="10" customFormat="1" x14ac:dyDescent="0.4">
      <c r="B17" s="7"/>
      <c r="C17" s="10" t="s">
        <v>433</v>
      </c>
      <c r="E17" s="13">
        <f t="shared" si="0"/>
        <v>34424</v>
      </c>
      <c r="F17" s="26" t="s">
        <v>50</v>
      </c>
      <c r="G17" s="10">
        <v>5</v>
      </c>
      <c r="H17" s="10">
        <v>12</v>
      </c>
    </row>
    <row r="18" spans="1:8" s="10" customFormat="1" x14ac:dyDescent="0.4">
      <c r="B18" s="7"/>
      <c r="C18" s="10" t="s">
        <v>434</v>
      </c>
      <c r="E18" s="13">
        <f t="shared" si="0"/>
        <v>34424</v>
      </c>
      <c r="F18" s="26" t="s">
        <v>50</v>
      </c>
      <c r="G18" s="10">
        <v>5</v>
      </c>
      <c r="H18" s="10">
        <v>12</v>
      </c>
    </row>
    <row r="19" spans="1:8" s="10" customFormat="1" x14ac:dyDescent="0.4">
      <c r="B19" s="7"/>
      <c r="C19" s="10" t="s">
        <v>435</v>
      </c>
      <c r="E19" s="13">
        <f t="shared" si="0"/>
        <v>34424</v>
      </c>
      <c r="F19" s="26" t="s">
        <v>50</v>
      </c>
      <c r="G19" s="10">
        <v>5</v>
      </c>
      <c r="H19" s="10">
        <v>12</v>
      </c>
    </row>
    <row r="20" spans="1:8" s="10" customFormat="1" x14ac:dyDescent="0.4">
      <c r="B20" s="7"/>
      <c r="C20" s="10" t="s">
        <v>436</v>
      </c>
      <c r="E20" s="13">
        <f t="shared" si="0"/>
        <v>34424</v>
      </c>
      <c r="F20" s="26" t="s">
        <v>50</v>
      </c>
      <c r="G20" s="10">
        <v>5</v>
      </c>
      <c r="H20" s="10">
        <v>12</v>
      </c>
    </row>
    <row r="21" spans="1:8" s="10" customFormat="1" x14ac:dyDescent="0.4">
      <c r="B21" s="7"/>
      <c r="C21" s="10" t="s">
        <v>437</v>
      </c>
      <c r="E21" s="13">
        <f t="shared" si="0"/>
        <v>34424</v>
      </c>
      <c r="F21" s="26" t="s">
        <v>50</v>
      </c>
      <c r="G21" s="10">
        <v>4</v>
      </c>
      <c r="H21" s="10">
        <v>12</v>
      </c>
    </row>
    <row r="22" spans="1:8" s="10" customFormat="1" x14ac:dyDescent="0.4">
      <c r="B22" s="7"/>
      <c r="C22" s="10" t="s">
        <v>438</v>
      </c>
      <c r="E22" s="13">
        <f t="shared" si="0"/>
        <v>34424</v>
      </c>
      <c r="F22" s="26" t="s">
        <v>50</v>
      </c>
      <c r="G22" s="10">
        <v>4</v>
      </c>
      <c r="H22" s="10">
        <v>12</v>
      </c>
    </row>
    <row r="23" spans="1:8" s="10" customFormat="1" x14ac:dyDescent="0.4">
      <c r="B23" s="7"/>
      <c r="C23" s="10" t="s">
        <v>439</v>
      </c>
      <c r="E23" s="13">
        <f t="shared" si="0"/>
        <v>34424</v>
      </c>
      <c r="F23" s="26" t="s">
        <v>50</v>
      </c>
      <c r="G23" s="10">
        <v>4</v>
      </c>
      <c r="H23" s="10">
        <v>12</v>
      </c>
    </row>
    <row r="24" spans="1:8" s="10" customFormat="1" x14ac:dyDescent="0.4">
      <c r="B24" s="7"/>
      <c r="C24" s="10" t="s">
        <v>440</v>
      </c>
      <c r="E24" s="13">
        <f t="shared" si="0"/>
        <v>34424</v>
      </c>
      <c r="F24" s="26" t="s">
        <v>50</v>
      </c>
      <c r="G24" s="10">
        <v>4</v>
      </c>
      <c r="H24" s="10">
        <v>12</v>
      </c>
    </row>
    <row r="25" spans="1:8" s="10" customFormat="1" x14ac:dyDescent="0.4">
      <c r="B25" s="7"/>
      <c r="C25" s="10" t="s">
        <v>441</v>
      </c>
      <c r="E25" s="13">
        <f t="shared" si="0"/>
        <v>34424</v>
      </c>
      <c r="F25" s="26" t="s">
        <v>50</v>
      </c>
      <c r="G25" s="10">
        <v>5</v>
      </c>
      <c r="H25" s="10">
        <v>12</v>
      </c>
    </row>
    <row r="26" spans="1:8" s="10" customFormat="1" x14ac:dyDescent="0.4">
      <c r="B26" s="7"/>
      <c r="C26" s="10" t="s">
        <v>442</v>
      </c>
      <c r="E26" s="13">
        <f t="shared" si="0"/>
        <v>34424</v>
      </c>
      <c r="F26" s="26" t="s">
        <v>50</v>
      </c>
      <c r="G26" s="10">
        <v>5</v>
      </c>
      <c r="H26" s="10">
        <v>12</v>
      </c>
    </row>
    <row r="27" spans="1:8" s="10" customFormat="1" x14ac:dyDescent="0.4">
      <c r="B27" s="7"/>
      <c r="C27" s="10" t="s">
        <v>443</v>
      </c>
      <c r="E27" s="13">
        <f t="shared" si="0"/>
        <v>34424</v>
      </c>
      <c r="F27" s="26" t="s">
        <v>50</v>
      </c>
      <c r="G27" s="10">
        <v>4</v>
      </c>
      <c r="H27" s="10">
        <v>12</v>
      </c>
    </row>
    <row r="28" spans="1:8" s="10" customFormat="1" x14ac:dyDescent="0.4">
      <c r="A28" s="7"/>
      <c r="B28" s="7"/>
      <c r="C28" s="7" t="s">
        <v>444</v>
      </c>
      <c r="D28" s="7"/>
      <c r="E28" s="13">
        <f t="shared" ref="E28:E30" si="1">DATE(1994,9,27)</f>
        <v>34604</v>
      </c>
      <c r="F28" s="27" t="s">
        <v>50</v>
      </c>
      <c r="G28" s="7">
        <v>5</v>
      </c>
      <c r="H28" s="10">
        <v>12</v>
      </c>
    </row>
    <row r="29" spans="1:8" s="10" customFormat="1" x14ac:dyDescent="0.4">
      <c r="A29" s="7"/>
      <c r="B29" s="7"/>
      <c r="C29" s="7" t="s">
        <v>445</v>
      </c>
      <c r="D29" s="7"/>
      <c r="E29" s="13">
        <f t="shared" si="1"/>
        <v>34604</v>
      </c>
      <c r="F29" s="27" t="s">
        <v>50</v>
      </c>
      <c r="G29" s="7">
        <v>5</v>
      </c>
      <c r="H29" s="10">
        <v>12</v>
      </c>
    </row>
    <row r="30" spans="1:8" s="10" customFormat="1" x14ac:dyDescent="0.4">
      <c r="A30" s="7"/>
      <c r="B30" s="7"/>
      <c r="C30" s="7" t="s">
        <v>446</v>
      </c>
      <c r="D30" s="7"/>
      <c r="E30" s="13">
        <f t="shared" si="1"/>
        <v>34604</v>
      </c>
      <c r="F30" s="27" t="s">
        <v>50</v>
      </c>
      <c r="G30" s="7">
        <v>5</v>
      </c>
      <c r="H30" s="10">
        <v>12</v>
      </c>
    </row>
    <row r="31" spans="1:8" s="10" customFormat="1" x14ac:dyDescent="0.4">
      <c r="A31" s="7"/>
      <c r="B31" s="7"/>
      <c r="C31" s="7" t="s">
        <v>447</v>
      </c>
      <c r="D31" s="7"/>
      <c r="E31" s="11">
        <f>DATE(1994,12,22)</f>
        <v>34690</v>
      </c>
      <c r="F31" s="27" t="s">
        <v>50</v>
      </c>
      <c r="G31" s="7">
        <v>4</v>
      </c>
      <c r="H31" s="10">
        <v>12</v>
      </c>
    </row>
    <row r="32" spans="1:8" s="10" customFormat="1" x14ac:dyDescent="0.4">
      <c r="A32" s="7"/>
      <c r="B32" s="7"/>
      <c r="C32" s="7" t="s">
        <v>447</v>
      </c>
      <c r="D32" s="7"/>
      <c r="E32" s="11">
        <f t="shared" ref="E32:E36" si="2">DATE(1994,12,22)</f>
        <v>34690</v>
      </c>
      <c r="F32" s="27" t="s">
        <v>50</v>
      </c>
      <c r="G32" s="7">
        <v>4</v>
      </c>
      <c r="H32" s="10">
        <v>12</v>
      </c>
    </row>
    <row r="33" spans="1:8" s="10" customFormat="1" x14ac:dyDescent="0.4">
      <c r="A33" s="7"/>
      <c r="B33" s="7"/>
      <c r="C33" s="7" t="s">
        <v>448</v>
      </c>
      <c r="D33" s="7"/>
      <c r="E33" s="11">
        <f t="shared" si="2"/>
        <v>34690</v>
      </c>
      <c r="F33" s="27" t="s">
        <v>50</v>
      </c>
      <c r="G33" s="7">
        <v>4</v>
      </c>
      <c r="H33" s="10">
        <v>12</v>
      </c>
    </row>
    <row r="34" spans="1:8" s="10" customFormat="1" x14ac:dyDescent="0.4">
      <c r="A34" s="7"/>
      <c r="B34" s="7"/>
      <c r="C34" s="7" t="s">
        <v>449</v>
      </c>
      <c r="D34" s="7"/>
      <c r="E34" s="11">
        <f t="shared" si="2"/>
        <v>34690</v>
      </c>
      <c r="F34" s="27" t="s">
        <v>50</v>
      </c>
      <c r="G34" s="7">
        <v>4</v>
      </c>
      <c r="H34" s="10">
        <v>12</v>
      </c>
    </row>
    <row r="35" spans="1:8" s="10" customFormat="1" x14ac:dyDescent="0.4">
      <c r="A35" s="7"/>
      <c r="B35" s="7"/>
      <c r="C35" s="7" t="s">
        <v>450</v>
      </c>
      <c r="D35" s="7"/>
      <c r="E35" s="11">
        <f t="shared" si="2"/>
        <v>34690</v>
      </c>
      <c r="F35" s="27" t="s">
        <v>50</v>
      </c>
      <c r="G35" s="7">
        <v>4</v>
      </c>
      <c r="H35" s="10">
        <v>12</v>
      </c>
    </row>
    <row r="36" spans="1:8" s="10" customFormat="1" x14ac:dyDescent="0.4">
      <c r="A36" s="7"/>
      <c r="B36" s="7"/>
      <c r="C36" s="7" t="s">
        <v>451</v>
      </c>
      <c r="D36" s="7"/>
      <c r="E36" s="11">
        <f t="shared" si="2"/>
        <v>34690</v>
      </c>
      <c r="F36" s="27" t="s">
        <v>50</v>
      </c>
      <c r="G36" s="7">
        <v>4</v>
      </c>
      <c r="H36" s="10">
        <v>12</v>
      </c>
    </row>
    <row r="37" spans="1:8" s="10" customFormat="1" x14ac:dyDescent="0.4">
      <c r="A37" s="7"/>
      <c r="B37" s="7"/>
      <c r="C37" s="7" t="s">
        <v>452</v>
      </c>
      <c r="D37" s="7"/>
      <c r="E37" s="11">
        <f>DATE(1995,3,23)</f>
        <v>34781</v>
      </c>
      <c r="F37" s="27" t="s">
        <v>50</v>
      </c>
      <c r="G37" s="7">
        <v>3</v>
      </c>
      <c r="H37" s="10">
        <v>12</v>
      </c>
    </row>
    <row r="38" spans="1:8" s="10" customFormat="1" x14ac:dyDescent="0.4">
      <c r="A38" s="7"/>
      <c r="B38" s="7"/>
      <c r="C38" s="7" t="s">
        <v>453</v>
      </c>
      <c r="D38" s="7"/>
      <c r="E38" s="11">
        <f t="shared" ref="E38:E42" si="3">DATE(1995,3,23)</f>
        <v>34781</v>
      </c>
      <c r="F38" s="27" t="s">
        <v>50</v>
      </c>
      <c r="G38" s="7">
        <v>2</v>
      </c>
      <c r="H38" s="10">
        <v>12</v>
      </c>
    </row>
    <row r="39" spans="1:8" s="10" customFormat="1" x14ac:dyDescent="0.4">
      <c r="A39" s="7"/>
      <c r="B39" s="7"/>
      <c r="C39" s="7" t="s">
        <v>454</v>
      </c>
      <c r="D39" s="7"/>
      <c r="E39" s="11">
        <f t="shared" si="3"/>
        <v>34781</v>
      </c>
      <c r="F39" s="27" t="s">
        <v>50</v>
      </c>
      <c r="G39" s="7">
        <v>3</v>
      </c>
      <c r="H39" s="10">
        <v>12</v>
      </c>
    </row>
    <row r="40" spans="1:8" s="10" customFormat="1" x14ac:dyDescent="0.4">
      <c r="A40" s="7"/>
      <c r="B40" s="7"/>
      <c r="C40" s="7" t="s">
        <v>455</v>
      </c>
      <c r="D40" s="7"/>
      <c r="E40" s="11">
        <f t="shared" si="3"/>
        <v>34781</v>
      </c>
      <c r="F40" s="27" t="s">
        <v>50</v>
      </c>
      <c r="G40" s="7">
        <v>3</v>
      </c>
      <c r="H40" s="10">
        <v>12</v>
      </c>
    </row>
    <row r="41" spans="1:8" s="10" customFormat="1" x14ac:dyDescent="0.4">
      <c r="A41" s="7"/>
      <c r="B41" s="7"/>
      <c r="C41" s="7" t="s">
        <v>456</v>
      </c>
      <c r="D41" s="7"/>
      <c r="E41" s="11">
        <f t="shared" si="3"/>
        <v>34781</v>
      </c>
      <c r="F41" s="27" t="s">
        <v>50</v>
      </c>
      <c r="G41" s="7">
        <v>3</v>
      </c>
      <c r="H41" s="10">
        <v>12</v>
      </c>
    </row>
    <row r="42" spans="1:8" s="10" customFormat="1" x14ac:dyDescent="0.4">
      <c r="A42" s="7"/>
      <c r="B42" s="7"/>
      <c r="C42" s="7" t="s">
        <v>457</v>
      </c>
      <c r="D42" s="7"/>
      <c r="E42" s="11">
        <f t="shared" si="3"/>
        <v>34781</v>
      </c>
      <c r="F42" s="27" t="s">
        <v>50</v>
      </c>
      <c r="G42" s="7">
        <v>2</v>
      </c>
      <c r="H42" s="10">
        <v>12</v>
      </c>
    </row>
    <row r="43" spans="1:8" s="10" customFormat="1" x14ac:dyDescent="0.4">
      <c r="A43" s="7"/>
      <c r="B43" s="7"/>
      <c r="C43" s="7" t="s">
        <v>458</v>
      </c>
      <c r="D43" s="7"/>
      <c r="E43" s="11">
        <f>DATE(1995,3,29)</f>
        <v>34787</v>
      </c>
      <c r="F43" s="27" t="s">
        <v>50</v>
      </c>
      <c r="G43" s="7">
        <v>4</v>
      </c>
      <c r="H43" s="10">
        <v>12</v>
      </c>
    </row>
    <row r="44" spans="1:8" s="10" customFormat="1" x14ac:dyDescent="0.4">
      <c r="A44" s="7"/>
      <c r="B44" s="7"/>
      <c r="C44" s="7" t="s">
        <v>459</v>
      </c>
      <c r="D44" s="7"/>
      <c r="E44" s="11">
        <f t="shared" ref="E44:E48" si="4">DATE(1995,3,29)</f>
        <v>34787</v>
      </c>
      <c r="F44" s="27" t="s">
        <v>50</v>
      </c>
      <c r="G44" s="7">
        <v>4</v>
      </c>
      <c r="H44" s="10">
        <v>12</v>
      </c>
    </row>
    <row r="45" spans="1:8" s="10" customFormat="1" x14ac:dyDescent="0.4">
      <c r="A45" s="7"/>
      <c r="B45" s="7"/>
      <c r="C45" s="7" t="s">
        <v>460</v>
      </c>
      <c r="D45" s="7"/>
      <c r="E45" s="11">
        <f t="shared" si="4"/>
        <v>34787</v>
      </c>
      <c r="F45" s="27" t="s">
        <v>50</v>
      </c>
      <c r="G45" s="7">
        <v>4</v>
      </c>
      <c r="H45" s="10">
        <v>12</v>
      </c>
    </row>
    <row r="46" spans="1:8" s="10" customFormat="1" x14ac:dyDescent="0.4">
      <c r="A46" s="7"/>
      <c r="B46" s="7"/>
      <c r="C46" s="7" t="s">
        <v>461</v>
      </c>
      <c r="D46" s="7"/>
      <c r="E46" s="11">
        <f t="shared" si="4"/>
        <v>34787</v>
      </c>
      <c r="F46" s="27" t="s">
        <v>50</v>
      </c>
      <c r="G46" s="7">
        <v>4</v>
      </c>
      <c r="H46" s="10">
        <v>12</v>
      </c>
    </row>
    <row r="47" spans="1:8" s="10" customFormat="1" x14ac:dyDescent="0.4">
      <c r="A47" s="7"/>
      <c r="B47" s="7"/>
      <c r="C47" s="7" t="s">
        <v>462</v>
      </c>
      <c r="D47" s="7"/>
      <c r="E47" s="11">
        <f t="shared" si="4"/>
        <v>34787</v>
      </c>
      <c r="F47" s="27" t="s">
        <v>50</v>
      </c>
      <c r="G47" s="7">
        <v>4</v>
      </c>
      <c r="H47" s="10">
        <v>12</v>
      </c>
    </row>
    <row r="48" spans="1:8" s="10" customFormat="1" x14ac:dyDescent="0.4">
      <c r="A48" s="7"/>
      <c r="B48" s="7"/>
      <c r="C48" s="7" t="s">
        <v>463</v>
      </c>
      <c r="D48" s="7"/>
      <c r="E48" s="11">
        <f t="shared" si="4"/>
        <v>34787</v>
      </c>
      <c r="F48" s="27" t="s">
        <v>50</v>
      </c>
      <c r="G48" s="7">
        <v>4</v>
      </c>
      <c r="H48" s="10">
        <v>12</v>
      </c>
    </row>
    <row r="49" spans="1:8" x14ac:dyDescent="0.4">
      <c r="A49" s="6">
        <v>13</v>
      </c>
      <c r="B49" s="4" t="s">
        <v>464</v>
      </c>
      <c r="C49" s="6"/>
      <c r="D49" s="6" t="s">
        <v>123</v>
      </c>
      <c r="E49" s="14">
        <f>DATE(1993,11,4)</f>
        <v>34277</v>
      </c>
      <c r="F49" s="22" t="s">
        <v>50</v>
      </c>
      <c r="G49" s="6">
        <v>10</v>
      </c>
      <c r="H49" s="6">
        <v>12</v>
      </c>
    </row>
    <row r="50" spans="1:8" s="10" customFormat="1" x14ac:dyDescent="0.4">
      <c r="A50" s="7">
        <v>14</v>
      </c>
      <c r="B50" s="7" t="s">
        <v>465</v>
      </c>
      <c r="C50" s="7"/>
      <c r="D50" s="7"/>
      <c r="E50" s="11">
        <f>DATE(1993,11,16)</f>
        <v>34289</v>
      </c>
      <c r="F50" s="27" t="s">
        <v>50</v>
      </c>
      <c r="G50" s="7">
        <v>7</v>
      </c>
      <c r="H50" s="10">
        <v>12</v>
      </c>
    </row>
    <row r="51" spans="1:8" s="10" customFormat="1" x14ac:dyDescent="0.4">
      <c r="B51" s="7"/>
      <c r="E51" s="13">
        <f>DATE(1993,11,23)</f>
        <v>34296</v>
      </c>
      <c r="F51" s="27" t="s">
        <v>50</v>
      </c>
      <c r="G51" s="10">
        <v>7</v>
      </c>
      <c r="H51" s="10">
        <v>12</v>
      </c>
    </row>
    <row r="52" spans="1:8" ht="36" x14ac:dyDescent="0.4">
      <c r="A52" s="6">
        <v>15</v>
      </c>
      <c r="B52" s="4" t="s">
        <v>466</v>
      </c>
      <c r="C52" s="6"/>
      <c r="D52" s="4" t="s">
        <v>467</v>
      </c>
      <c r="E52" s="14">
        <f>DATE(1993,12,10)</f>
        <v>34313</v>
      </c>
      <c r="F52" s="22" t="s">
        <v>50</v>
      </c>
      <c r="G52" s="6">
        <v>10</v>
      </c>
      <c r="H52" s="6">
        <v>12</v>
      </c>
    </row>
    <row r="53" spans="1:8" s="10" customFormat="1" ht="24" x14ac:dyDescent="0.4">
      <c r="A53" s="7">
        <v>16</v>
      </c>
      <c r="B53" s="7" t="s">
        <v>468</v>
      </c>
      <c r="C53" s="7"/>
      <c r="D53" s="7" t="s">
        <v>469</v>
      </c>
      <c r="E53" s="11">
        <f>DATE(1994,1,21)</f>
        <v>34355</v>
      </c>
      <c r="F53" s="27" t="s">
        <v>50</v>
      </c>
      <c r="G53" s="7">
        <v>2</v>
      </c>
      <c r="H53" s="10">
        <v>12</v>
      </c>
    </row>
    <row r="54" spans="1:8" s="4" customFormat="1" ht="36" x14ac:dyDescent="0.4">
      <c r="A54" s="4">
        <v>17</v>
      </c>
      <c r="B54" s="4" t="s">
        <v>466</v>
      </c>
      <c r="D54" s="4" t="s">
        <v>469</v>
      </c>
      <c r="E54" s="5">
        <f>DATE(1994,3,15)</f>
        <v>34408</v>
      </c>
      <c r="F54" s="20" t="s">
        <v>50</v>
      </c>
      <c r="G54" s="4">
        <v>9</v>
      </c>
      <c r="H54" s="4">
        <v>12</v>
      </c>
    </row>
    <row r="55" spans="1:8" s="10" customFormat="1" x14ac:dyDescent="0.4">
      <c r="A55" s="7">
        <v>18</v>
      </c>
      <c r="B55" s="7" t="s">
        <v>470</v>
      </c>
      <c r="C55" s="7"/>
      <c r="D55" s="7" t="s">
        <v>471</v>
      </c>
      <c r="E55" s="11">
        <f>DATE(1987,3,17)</f>
        <v>31853</v>
      </c>
      <c r="F55" s="27" t="s">
        <v>50</v>
      </c>
      <c r="G55" s="7">
        <v>4</v>
      </c>
      <c r="H55" s="10">
        <v>12</v>
      </c>
    </row>
    <row r="56" spans="1:8" ht="24" x14ac:dyDescent="0.4">
      <c r="A56" s="4">
        <v>19</v>
      </c>
      <c r="B56" s="4" t="s">
        <v>472</v>
      </c>
      <c r="E56" s="5">
        <f t="shared" ref="E56" si="5">DATE(1983,2,17)</f>
        <v>30364</v>
      </c>
      <c r="F56" s="20" t="s">
        <v>50</v>
      </c>
      <c r="G56" s="4">
        <v>3</v>
      </c>
      <c r="H56" s="6">
        <v>12</v>
      </c>
    </row>
    <row r="57" spans="1:8" s="10" customFormat="1" ht="24" x14ac:dyDescent="0.4">
      <c r="A57" s="7">
        <v>20</v>
      </c>
      <c r="B57" s="7" t="s">
        <v>473</v>
      </c>
      <c r="C57" s="7"/>
      <c r="D57" s="7"/>
      <c r="E57" s="11">
        <f>DATE(1987,5,20)</f>
        <v>31917</v>
      </c>
      <c r="F57" s="27" t="s">
        <v>50</v>
      </c>
      <c r="G57" s="7">
        <v>4</v>
      </c>
      <c r="H57" s="10">
        <v>12</v>
      </c>
    </row>
    <row r="58" spans="1:8" x14ac:dyDescent="0.4">
      <c r="A58" s="4">
        <v>21</v>
      </c>
      <c r="B58" s="4" t="s">
        <v>474</v>
      </c>
      <c r="D58" s="4" t="s">
        <v>471</v>
      </c>
      <c r="E58" s="5">
        <f>DATE(1988,9,9)</f>
        <v>32395</v>
      </c>
      <c r="F58" s="20" t="s">
        <v>50</v>
      </c>
      <c r="G58" s="4">
        <v>5</v>
      </c>
      <c r="H58" s="6">
        <v>12</v>
      </c>
    </row>
    <row r="59" spans="1:8" s="10" customFormat="1" x14ac:dyDescent="0.4">
      <c r="A59" s="7">
        <v>22</v>
      </c>
      <c r="B59" s="7" t="s">
        <v>475</v>
      </c>
      <c r="C59" s="7"/>
      <c r="D59" s="7" t="s">
        <v>471</v>
      </c>
      <c r="E59" s="11">
        <f>DATE(1989,3,30)</f>
        <v>32597</v>
      </c>
      <c r="F59" s="27" t="s">
        <v>50</v>
      </c>
      <c r="G59" s="7">
        <v>4</v>
      </c>
      <c r="H59" s="10">
        <v>12</v>
      </c>
    </row>
    <row r="60" spans="1:8" x14ac:dyDescent="0.4">
      <c r="A60" s="4">
        <v>23</v>
      </c>
      <c r="B60" s="4" t="s">
        <v>476</v>
      </c>
      <c r="E60" s="5">
        <f>DATE(1989,7,25)</f>
        <v>32714</v>
      </c>
      <c r="F60" s="20" t="s">
        <v>50</v>
      </c>
      <c r="G60" s="4">
        <v>3</v>
      </c>
      <c r="H60" s="6">
        <v>12</v>
      </c>
    </row>
    <row r="61" spans="1:8" s="10" customFormat="1" x14ac:dyDescent="0.4">
      <c r="A61" s="7">
        <v>24</v>
      </c>
      <c r="B61" s="7" t="s">
        <v>477</v>
      </c>
      <c r="C61" s="7"/>
      <c r="D61" s="7"/>
      <c r="E61" s="11">
        <f>DATE(1990,8,31)</f>
        <v>33116</v>
      </c>
      <c r="F61" s="27" t="s">
        <v>50</v>
      </c>
      <c r="G61" s="7">
        <v>3</v>
      </c>
      <c r="H61" s="10">
        <v>12</v>
      </c>
    </row>
    <row r="62" spans="1:8" ht="24" x14ac:dyDescent="0.4">
      <c r="A62" s="4">
        <v>25</v>
      </c>
      <c r="B62" s="4" t="s">
        <v>478</v>
      </c>
      <c r="E62" s="5">
        <f>DATE(1990,12,5)</f>
        <v>33212</v>
      </c>
      <c r="F62" s="20" t="s">
        <v>50</v>
      </c>
      <c r="G62" s="4">
        <v>3</v>
      </c>
      <c r="H62" s="6">
        <v>12</v>
      </c>
    </row>
    <row r="63" spans="1:8" s="10" customFormat="1" x14ac:dyDescent="0.4">
      <c r="A63" s="7">
        <v>26</v>
      </c>
      <c r="B63" s="7" t="s">
        <v>479</v>
      </c>
      <c r="C63" s="7"/>
      <c r="D63" s="7"/>
      <c r="E63" s="11">
        <f>DATE(1991,6,15)</f>
        <v>33404</v>
      </c>
      <c r="F63" s="27" t="s">
        <v>50</v>
      </c>
      <c r="G63" s="7">
        <v>3</v>
      </c>
      <c r="H63" s="10">
        <v>12</v>
      </c>
    </row>
    <row r="64" spans="1:8" x14ac:dyDescent="0.4">
      <c r="G64" s="4">
        <f>SUM(G3:G63)</f>
        <v>791</v>
      </c>
    </row>
  </sheetData>
  <sheetProtection sheet="1" objects="1" scenarios="1" insertHyperlinks="0" selectLockedCells="1" selectUnlockedCells="1"/>
  <mergeCells count="1">
    <mergeCell ref="A1:C1"/>
  </mergeCells>
  <phoneticPr fontId="1"/>
  <pageMargins left="0.7" right="0.7" top="0.75" bottom="0.75" header="0.3" footer="0.3"/>
  <pageSetup paperSize="9" orientation="landscape" r:id="rId1"/>
  <ignoredErrors>
    <ignoredError sqref="E4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36233-BEA8-498A-B97D-B4B0E1DE4AFF}">
  <dimension ref="A1:H4"/>
  <sheetViews>
    <sheetView workbookViewId="0">
      <selection activeCell="G5" sqref="G5"/>
    </sheetView>
  </sheetViews>
  <sheetFormatPr defaultColWidth="11.5546875" defaultRowHeight="12" x14ac:dyDescent="0.4"/>
  <cols>
    <col min="1" max="1" width="2.77734375" style="4" customWidth="1"/>
    <col min="2" max="2" width="61.44140625" style="4" customWidth="1"/>
    <col min="3" max="3" width="11" style="4" customWidth="1"/>
    <col min="4" max="4" width="7.5546875" style="4" customWidth="1"/>
    <col min="5" max="5" width="9.33203125" style="5" customWidth="1"/>
    <col min="6" max="6" width="8.109375" style="4" customWidth="1"/>
    <col min="7" max="7" width="4.109375" style="4" customWidth="1"/>
    <col min="8" max="8" width="3.6640625" style="6" customWidth="1"/>
    <col min="9" max="16384" width="11.5546875" style="6"/>
  </cols>
  <sheetData>
    <row r="1" spans="1:8" s="43" customFormat="1" x14ac:dyDescent="0.4">
      <c r="A1" s="81" t="s">
        <v>480</v>
      </c>
      <c r="B1" s="81"/>
      <c r="C1" s="81"/>
      <c r="E1" s="44"/>
    </row>
    <row r="2" spans="1:8" s="60" customFormat="1" x14ac:dyDescent="0.4">
      <c r="A2" s="59" t="s">
        <v>0</v>
      </c>
      <c r="B2" s="59" t="s">
        <v>22</v>
      </c>
      <c r="C2" s="59" t="s">
        <v>23</v>
      </c>
      <c r="D2" s="59" t="s">
        <v>24</v>
      </c>
      <c r="E2" s="62" t="s">
        <v>25</v>
      </c>
      <c r="F2" s="59" t="s">
        <v>26</v>
      </c>
      <c r="G2" s="59" t="s">
        <v>27</v>
      </c>
      <c r="H2" s="60" t="s">
        <v>3</v>
      </c>
    </row>
    <row r="3" spans="1:8" x14ac:dyDescent="0.4">
      <c r="A3" s="6">
        <v>1</v>
      </c>
      <c r="B3" s="4" t="s">
        <v>481</v>
      </c>
      <c r="D3" s="6"/>
      <c r="E3" s="14">
        <f>DATE(1999,7,26)</f>
        <v>36367</v>
      </c>
      <c r="F3" s="22" t="s">
        <v>50</v>
      </c>
      <c r="G3" s="6">
        <v>176</v>
      </c>
      <c r="H3" s="6">
        <v>13</v>
      </c>
    </row>
    <row r="4" spans="1:8" x14ac:dyDescent="0.4">
      <c r="G4" s="4">
        <f>SUM(G3)</f>
        <v>176</v>
      </c>
    </row>
  </sheetData>
  <sheetProtection sheet="1" objects="1" scenarios="1" insertHyperlinks="0" selectLockedCells="1" selectUnlockedCells="1"/>
  <mergeCells count="1">
    <mergeCell ref="A1:C1"/>
  </mergeCells>
  <phoneticPr fontI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44B1E-FBBB-4D1C-ADBA-A916B8A0B60D}">
  <dimension ref="A1:I9"/>
  <sheetViews>
    <sheetView topLeftCell="C1" workbookViewId="0">
      <selection activeCell="E3" sqref="E3"/>
    </sheetView>
  </sheetViews>
  <sheetFormatPr defaultColWidth="11.5546875" defaultRowHeight="12" x14ac:dyDescent="0.4"/>
  <cols>
    <col min="1" max="1" width="2.88671875" style="4" customWidth="1"/>
    <col min="2" max="2" width="52.33203125" style="4" customWidth="1"/>
    <col min="3" max="3" width="12.109375" style="4" customWidth="1"/>
    <col min="4" max="4" width="11" style="4" customWidth="1"/>
    <col min="5" max="5" width="41.44140625" style="4" customWidth="1"/>
    <col min="6" max="6" width="14.44140625" style="5" customWidth="1"/>
    <col min="7" max="7" width="12.109375" style="20" customWidth="1"/>
    <col min="8" max="8" width="4.109375" style="4" customWidth="1"/>
    <col min="9" max="9" width="3.44140625" style="6" customWidth="1"/>
    <col min="10" max="16384" width="11.5546875" style="6"/>
  </cols>
  <sheetData>
    <row r="1" spans="1:9" s="45" customFormat="1" x14ac:dyDescent="0.4">
      <c r="A1" s="81" t="s">
        <v>482</v>
      </c>
      <c r="B1" s="81"/>
      <c r="C1" s="81"/>
      <c r="F1" s="46"/>
      <c r="G1" s="56"/>
    </row>
    <row r="2" spans="1:9" s="60" customFormat="1" x14ac:dyDescent="0.4">
      <c r="A2" s="59" t="s">
        <v>0</v>
      </c>
      <c r="B2" s="59" t="s">
        <v>22</v>
      </c>
      <c r="C2" s="59" t="s">
        <v>46</v>
      </c>
      <c r="D2" s="59" t="s">
        <v>23</v>
      </c>
      <c r="E2" s="59" t="s">
        <v>24</v>
      </c>
      <c r="F2" s="62" t="s">
        <v>25</v>
      </c>
      <c r="G2" s="59" t="s">
        <v>26</v>
      </c>
      <c r="H2" s="59" t="s">
        <v>27</v>
      </c>
      <c r="I2" s="60" t="s">
        <v>3</v>
      </c>
    </row>
    <row r="3" spans="1:9" x14ac:dyDescent="0.4">
      <c r="A3" s="6">
        <v>1</v>
      </c>
      <c r="B3" s="4" t="s">
        <v>483</v>
      </c>
      <c r="E3" s="6" t="s">
        <v>119</v>
      </c>
      <c r="F3" s="14">
        <f>DATE(2001,1,25)</f>
        <v>36916</v>
      </c>
      <c r="G3" s="22" t="s">
        <v>31</v>
      </c>
      <c r="H3" s="6">
        <v>48</v>
      </c>
      <c r="I3" s="6">
        <v>13</v>
      </c>
    </row>
    <row r="4" spans="1:9" s="10" customFormat="1" x14ac:dyDescent="0.4">
      <c r="A4" s="10">
        <v>2</v>
      </c>
      <c r="B4" s="7" t="s">
        <v>484</v>
      </c>
      <c r="C4" s="7"/>
      <c r="E4" s="7" t="s">
        <v>485</v>
      </c>
      <c r="F4" s="13">
        <f>DATE(2000,11,29)</f>
        <v>36859</v>
      </c>
      <c r="G4" s="26" t="s">
        <v>31</v>
      </c>
      <c r="H4" s="10">
        <v>111</v>
      </c>
      <c r="I4" s="10">
        <v>13</v>
      </c>
    </row>
    <row r="5" spans="1:9" ht="36" x14ac:dyDescent="0.4">
      <c r="A5" s="4">
        <v>3</v>
      </c>
      <c r="B5" s="4" t="s">
        <v>486</v>
      </c>
      <c r="E5" s="4" t="s">
        <v>487</v>
      </c>
      <c r="F5" s="18" t="s">
        <v>488</v>
      </c>
      <c r="G5" s="20" t="s">
        <v>31</v>
      </c>
      <c r="H5" s="4">
        <v>314</v>
      </c>
      <c r="I5" s="6">
        <v>13</v>
      </c>
    </row>
    <row r="6" spans="1:9" x14ac:dyDescent="0.4">
      <c r="C6" s="4" t="s">
        <v>489</v>
      </c>
      <c r="E6" s="4" t="s">
        <v>487</v>
      </c>
      <c r="F6" s="18" t="s">
        <v>488</v>
      </c>
      <c r="G6" s="20" t="s">
        <v>31</v>
      </c>
      <c r="H6" s="4">
        <v>602</v>
      </c>
      <c r="I6" s="6">
        <v>13</v>
      </c>
    </row>
    <row r="7" spans="1:9" ht="24" x14ac:dyDescent="0.4">
      <c r="A7" s="4">
        <v>4</v>
      </c>
      <c r="B7" s="4" t="s">
        <v>490</v>
      </c>
      <c r="C7" s="4" t="s">
        <v>491</v>
      </c>
      <c r="E7" s="4" t="s">
        <v>492</v>
      </c>
      <c r="F7" s="5">
        <v>36859</v>
      </c>
      <c r="G7" s="20" t="s">
        <v>493</v>
      </c>
      <c r="H7" s="4">
        <v>3</v>
      </c>
      <c r="I7" s="6">
        <v>13</v>
      </c>
    </row>
    <row r="8" spans="1:9" ht="24" x14ac:dyDescent="0.4">
      <c r="C8" s="4" t="s">
        <v>494</v>
      </c>
      <c r="E8" s="4" t="s">
        <v>492</v>
      </c>
      <c r="F8" s="18" t="s">
        <v>54</v>
      </c>
      <c r="G8" s="20" t="s">
        <v>493</v>
      </c>
      <c r="H8" s="4">
        <v>3</v>
      </c>
      <c r="I8" s="6">
        <v>13</v>
      </c>
    </row>
    <row r="9" spans="1:9" x14ac:dyDescent="0.4">
      <c r="H9" s="4">
        <f>SUM(H3:H8)</f>
        <v>1081</v>
      </c>
    </row>
  </sheetData>
  <sheetProtection sheet="1" objects="1" scenarios="1" insertHyperlinks="0" selectLockedCells="1" selectUnlockedCells="1"/>
  <mergeCells count="1">
    <mergeCell ref="A1:C1"/>
  </mergeCells>
  <phoneticPr fontId="1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8397A-5878-4664-9F3F-D66AF35490D3}">
  <dimension ref="A1:H4"/>
  <sheetViews>
    <sheetView workbookViewId="0">
      <selection activeCell="G4" sqref="G4"/>
    </sheetView>
  </sheetViews>
  <sheetFormatPr defaultColWidth="11.5546875" defaultRowHeight="12" x14ac:dyDescent="0.4"/>
  <cols>
    <col min="1" max="1" width="2.6640625" style="4" customWidth="1"/>
    <col min="2" max="2" width="17.77734375" style="4" customWidth="1"/>
    <col min="3" max="3" width="11.33203125" style="4" customWidth="1"/>
    <col min="4" max="4" width="14" style="4" customWidth="1"/>
    <col min="5" max="5" width="9.109375" style="5" customWidth="1"/>
    <col min="6" max="6" width="7.5546875" style="4" customWidth="1"/>
    <col min="7" max="7" width="3.88671875" style="4" customWidth="1"/>
    <col min="8" max="8" width="3.5546875" style="6" customWidth="1"/>
    <col min="9" max="16384" width="11.5546875" style="6"/>
  </cols>
  <sheetData>
    <row r="1" spans="1:8" s="45" customFormat="1" x14ac:dyDescent="0.4">
      <c r="A1" s="81" t="s">
        <v>495</v>
      </c>
      <c r="B1" s="81"/>
      <c r="C1" s="81"/>
      <c r="E1" s="46"/>
    </row>
    <row r="2" spans="1:8" s="60" customFormat="1" x14ac:dyDescent="0.4">
      <c r="A2" s="59" t="s">
        <v>0</v>
      </c>
      <c r="B2" s="59" t="s">
        <v>22</v>
      </c>
      <c r="C2" s="59" t="s">
        <v>23</v>
      </c>
      <c r="D2" s="59" t="s">
        <v>24</v>
      </c>
      <c r="E2" s="62" t="s">
        <v>25</v>
      </c>
      <c r="F2" s="59" t="s">
        <v>26</v>
      </c>
      <c r="G2" s="59" t="s">
        <v>27</v>
      </c>
      <c r="H2" s="60" t="s">
        <v>3</v>
      </c>
    </row>
    <row r="3" spans="1:8" x14ac:dyDescent="0.4">
      <c r="A3" s="6">
        <v>1</v>
      </c>
      <c r="B3" s="6" t="s">
        <v>496</v>
      </c>
      <c r="C3" s="6"/>
      <c r="D3" s="6" t="s">
        <v>497</v>
      </c>
      <c r="E3" s="6" t="s">
        <v>60</v>
      </c>
      <c r="F3" s="22" t="s">
        <v>31</v>
      </c>
      <c r="G3" s="6">
        <v>60</v>
      </c>
      <c r="H3" s="6">
        <v>13</v>
      </c>
    </row>
    <row r="4" spans="1:8" x14ac:dyDescent="0.4">
      <c r="G4" s="4">
        <f>SUM(G3)</f>
        <v>60</v>
      </c>
    </row>
  </sheetData>
  <sheetProtection sheet="1" objects="1" scenarios="1" insertHyperlinks="0" selectLockedCells="1" selectUnlockedCells="1"/>
  <mergeCells count="1">
    <mergeCell ref="A1:C1"/>
  </mergeCells>
  <phoneticPr fontId="1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8C5E7-AA8D-4EAB-96AE-4706226C0821}">
  <dimension ref="A1:H4"/>
  <sheetViews>
    <sheetView workbookViewId="0">
      <selection activeCell="G4" sqref="G4"/>
    </sheetView>
  </sheetViews>
  <sheetFormatPr defaultColWidth="11.5546875" defaultRowHeight="12" x14ac:dyDescent="0.4"/>
  <cols>
    <col min="1" max="1" width="2.6640625" style="4" customWidth="1"/>
    <col min="2" max="2" width="45.88671875" style="4" customWidth="1"/>
    <col min="3" max="3" width="10.88671875" style="4" customWidth="1"/>
    <col min="4" max="4" width="6" style="4" customWidth="1"/>
    <col min="5" max="5" width="9.77734375" style="4" customWidth="1"/>
    <col min="6" max="6" width="7.6640625" style="4" customWidth="1"/>
    <col min="7" max="7" width="3.88671875" style="4" customWidth="1"/>
    <col min="8" max="8" width="4" style="6" customWidth="1"/>
    <col min="9" max="16384" width="11.5546875" style="6"/>
  </cols>
  <sheetData>
    <row r="1" spans="1:8" s="43" customFormat="1" x14ac:dyDescent="0.4">
      <c r="A1" s="81" t="s">
        <v>498</v>
      </c>
      <c r="B1" s="81"/>
      <c r="C1" s="81"/>
    </row>
    <row r="2" spans="1:8" s="60" customFormat="1" x14ac:dyDescent="0.4">
      <c r="A2" s="59" t="s">
        <v>0</v>
      </c>
      <c r="B2" s="59" t="s">
        <v>22</v>
      </c>
      <c r="C2" s="59" t="s">
        <v>23</v>
      </c>
      <c r="D2" s="59" t="s">
        <v>24</v>
      </c>
      <c r="E2" s="59" t="s">
        <v>25</v>
      </c>
      <c r="F2" s="59" t="s">
        <v>26</v>
      </c>
      <c r="G2" s="59" t="s">
        <v>27</v>
      </c>
      <c r="H2" s="60" t="s">
        <v>3</v>
      </c>
    </row>
    <row r="3" spans="1:8" x14ac:dyDescent="0.4">
      <c r="A3" s="4">
        <v>1</v>
      </c>
      <c r="B3" s="4" t="s">
        <v>499</v>
      </c>
      <c r="E3" s="5" t="s">
        <v>500</v>
      </c>
      <c r="F3" s="20" t="s">
        <v>31</v>
      </c>
      <c r="G3" s="4">
        <v>13</v>
      </c>
      <c r="H3" s="6">
        <v>13</v>
      </c>
    </row>
    <row r="4" spans="1:8" x14ac:dyDescent="0.4">
      <c r="G4" s="4">
        <f>SUM(G3)</f>
        <v>13</v>
      </c>
    </row>
  </sheetData>
  <sheetProtection sheet="1" objects="1" scenarios="1" insertHyperlinks="0" selectLockedCells="1" selectUnlockedCells="1"/>
  <mergeCells count="1">
    <mergeCell ref="A1:C1"/>
  </mergeCells>
  <phoneticPr fontId="1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D8109-A7F5-4EA9-BCB0-0C287FF2E0FC}">
  <dimension ref="A1:H6"/>
  <sheetViews>
    <sheetView workbookViewId="0">
      <selection activeCell="B5" sqref="B5"/>
    </sheetView>
  </sheetViews>
  <sheetFormatPr defaultColWidth="11.5546875" defaultRowHeight="12" x14ac:dyDescent="0.4"/>
  <cols>
    <col min="1" max="1" width="2.88671875" style="4" customWidth="1"/>
    <col min="2" max="2" width="44.109375" style="4" customWidth="1"/>
    <col min="3" max="3" width="10.6640625" style="4" customWidth="1"/>
    <col min="4" max="4" width="43.77734375" style="4" customWidth="1"/>
    <col min="5" max="5" width="12" style="5" customWidth="1"/>
    <col min="6" max="6" width="7.44140625" style="20" customWidth="1"/>
    <col min="7" max="7" width="4" style="4" customWidth="1"/>
    <col min="8" max="8" width="4.77734375" style="6" customWidth="1"/>
    <col min="9" max="16384" width="11.5546875" style="6"/>
  </cols>
  <sheetData>
    <row r="1" spans="1:8" s="45" customFormat="1" x14ac:dyDescent="0.4">
      <c r="A1" s="81" t="s">
        <v>501</v>
      </c>
      <c r="B1" s="81"/>
      <c r="C1" s="81"/>
      <c r="E1" s="46"/>
      <c r="F1" s="56"/>
    </row>
    <row r="2" spans="1:8" s="60" customFormat="1" x14ac:dyDescent="0.4">
      <c r="A2" s="59" t="s">
        <v>0</v>
      </c>
      <c r="B2" s="59" t="s">
        <v>22</v>
      </c>
      <c r="C2" s="59" t="s">
        <v>23</v>
      </c>
      <c r="D2" s="59" t="s">
        <v>24</v>
      </c>
      <c r="E2" s="62" t="s">
        <v>25</v>
      </c>
      <c r="F2" s="59" t="s">
        <v>26</v>
      </c>
      <c r="G2" s="59" t="s">
        <v>27</v>
      </c>
      <c r="H2" s="60" t="s">
        <v>3</v>
      </c>
    </row>
    <row r="3" spans="1:8" x14ac:dyDescent="0.4">
      <c r="A3" s="4">
        <v>1</v>
      </c>
      <c r="B3" s="4" t="s">
        <v>502</v>
      </c>
      <c r="D3" s="4" t="s">
        <v>503</v>
      </c>
      <c r="E3" s="5">
        <f>DATE(1996,4,25)</f>
        <v>35180</v>
      </c>
      <c r="F3" s="18" t="s">
        <v>504</v>
      </c>
      <c r="G3" s="4">
        <v>24</v>
      </c>
      <c r="H3" s="6">
        <v>13</v>
      </c>
    </row>
    <row r="4" spans="1:8" s="10" customFormat="1" x14ac:dyDescent="0.4">
      <c r="A4" s="7">
        <v>2</v>
      </c>
      <c r="B4" s="7" t="s">
        <v>505</v>
      </c>
      <c r="C4" s="8"/>
      <c r="D4" s="7" t="s">
        <v>503</v>
      </c>
      <c r="E4" s="13">
        <f>DATE(1996,4,23)</f>
        <v>35178</v>
      </c>
      <c r="F4" s="19" t="s">
        <v>504</v>
      </c>
      <c r="G4" s="7">
        <v>30</v>
      </c>
      <c r="H4" s="10">
        <v>13</v>
      </c>
    </row>
    <row r="5" spans="1:8" x14ac:dyDescent="0.4">
      <c r="A5" s="4">
        <v>3</v>
      </c>
      <c r="B5" s="4" t="s">
        <v>506</v>
      </c>
      <c r="D5" s="4" t="s">
        <v>503</v>
      </c>
      <c r="E5" s="18" t="s">
        <v>60</v>
      </c>
      <c r="F5" s="18" t="s">
        <v>504</v>
      </c>
      <c r="G5" s="4">
        <v>2</v>
      </c>
      <c r="H5" s="6">
        <v>13</v>
      </c>
    </row>
    <row r="6" spans="1:8" x14ac:dyDescent="0.4">
      <c r="G6" s="4">
        <f>SUM(G3:G5)</f>
        <v>56</v>
      </c>
    </row>
  </sheetData>
  <sheetProtection sheet="1" objects="1" scenarios="1" insertHyperlinks="0" selectLockedCells="1" selectUnlockedCells="1"/>
  <mergeCells count="1">
    <mergeCell ref="A1:C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AF808-A19A-4FFF-958F-5CF0DCF48F8C}">
  <dimension ref="A1:H18"/>
  <sheetViews>
    <sheetView tabSelected="1" workbookViewId="0">
      <selection activeCell="B13" sqref="B13"/>
    </sheetView>
  </sheetViews>
  <sheetFormatPr defaultColWidth="11.5546875" defaultRowHeight="12" x14ac:dyDescent="0.4"/>
  <cols>
    <col min="1" max="1" width="2.6640625" style="4" customWidth="1"/>
    <col min="2" max="2" width="41.33203125" style="4" customWidth="1"/>
    <col min="3" max="3" width="17.77734375" style="4" customWidth="1"/>
    <col min="4" max="4" width="26.44140625" style="4" customWidth="1"/>
    <col min="5" max="5" width="12.6640625" style="20" customWidth="1"/>
    <col min="6" max="6" width="8.77734375" style="20" customWidth="1"/>
    <col min="7" max="7" width="4.21875" style="4" customWidth="1"/>
    <col min="8" max="8" width="4" style="6" customWidth="1"/>
    <col min="9" max="16384" width="11.5546875" style="6"/>
  </cols>
  <sheetData>
    <row r="1" spans="1:8" s="17" customFormat="1" x14ac:dyDescent="0.4">
      <c r="A1" s="80" t="s">
        <v>21</v>
      </c>
      <c r="B1" s="80"/>
      <c r="C1" s="80"/>
      <c r="E1" s="21"/>
      <c r="F1" s="21"/>
    </row>
    <row r="2" spans="1:8" s="60" customFormat="1" x14ac:dyDescent="0.4">
      <c r="A2" s="59" t="s">
        <v>0</v>
      </c>
      <c r="B2" s="59" t="s">
        <v>22</v>
      </c>
      <c r="C2" s="59" t="s">
        <v>23</v>
      </c>
      <c r="D2" s="59" t="s">
        <v>24</v>
      </c>
      <c r="E2" s="59" t="s">
        <v>25</v>
      </c>
      <c r="F2" s="59" t="s">
        <v>26</v>
      </c>
      <c r="G2" s="59" t="s">
        <v>27</v>
      </c>
      <c r="H2" s="60" t="s">
        <v>3</v>
      </c>
    </row>
    <row r="3" spans="1:8" ht="24" x14ac:dyDescent="0.4">
      <c r="A3" s="4">
        <v>1</v>
      </c>
      <c r="B3" s="4" t="s">
        <v>28</v>
      </c>
      <c r="C3" s="4" t="s">
        <v>29</v>
      </c>
      <c r="D3" s="4" t="s">
        <v>30</v>
      </c>
      <c r="E3" s="18">
        <f>DATE(1993,5,20)</f>
        <v>34109</v>
      </c>
      <c r="F3" s="20" t="s">
        <v>31</v>
      </c>
      <c r="G3" s="4">
        <v>13</v>
      </c>
      <c r="H3" s="6">
        <v>1</v>
      </c>
    </row>
    <row r="4" spans="1:8" s="10" customFormat="1" ht="24" x14ac:dyDescent="0.4">
      <c r="A4" s="7">
        <v>2</v>
      </c>
      <c r="B4" s="7" t="s">
        <v>32</v>
      </c>
      <c r="C4" s="8" t="s">
        <v>33</v>
      </c>
      <c r="D4" s="7" t="s">
        <v>30</v>
      </c>
      <c r="E4" s="19">
        <f>DATE(1994,3,14)</f>
        <v>34407</v>
      </c>
      <c r="F4" s="27" t="s">
        <v>31</v>
      </c>
      <c r="G4" s="7">
        <v>17</v>
      </c>
      <c r="H4" s="10">
        <v>1</v>
      </c>
    </row>
    <row r="5" spans="1:8" ht="24" x14ac:dyDescent="0.4">
      <c r="A5" s="4">
        <v>3</v>
      </c>
      <c r="B5" s="4" t="s">
        <v>34</v>
      </c>
      <c r="C5" s="4" t="s">
        <v>35</v>
      </c>
      <c r="D5" s="4" t="s">
        <v>30</v>
      </c>
      <c r="E5" s="18">
        <f>DATE(1993,11,18)</f>
        <v>34291</v>
      </c>
      <c r="F5" s="20" t="s">
        <v>31</v>
      </c>
      <c r="G5" s="4">
        <v>7</v>
      </c>
      <c r="H5" s="6">
        <v>1</v>
      </c>
    </row>
    <row r="6" spans="1:8" s="10" customFormat="1" x14ac:dyDescent="0.4">
      <c r="A6" s="7">
        <v>4</v>
      </c>
      <c r="B6" s="7" t="s">
        <v>36</v>
      </c>
      <c r="C6" s="7" t="s">
        <v>37</v>
      </c>
      <c r="D6" s="7"/>
      <c r="E6" s="12">
        <f>DATE(1996,5,10)</f>
        <v>35195</v>
      </c>
      <c r="F6" s="27" t="s">
        <v>31</v>
      </c>
      <c r="G6" s="7">
        <v>16</v>
      </c>
      <c r="H6" s="10">
        <v>1</v>
      </c>
    </row>
    <row r="7" spans="1:8" ht="24" x14ac:dyDescent="0.4">
      <c r="A7" s="6">
        <v>5</v>
      </c>
      <c r="B7" s="4" t="s">
        <v>38</v>
      </c>
      <c r="C7" s="4" t="s">
        <v>39</v>
      </c>
      <c r="D7" s="4" t="s">
        <v>30</v>
      </c>
      <c r="E7" s="18">
        <f>DATE(1994,8,24)</f>
        <v>34570</v>
      </c>
      <c r="F7" s="20" t="s">
        <v>31</v>
      </c>
      <c r="G7" s="4">
        <v>36</v>
      </c>
      <c r="H7" s="6">
        <v>1</v>
      </c>
    </row>
    <row r="8" spans="1:8" s="31" customFormat="1" ht="36" x14ac:dyDescent="0.4">
      <c r="A8" s="32">
        <v>6</v>
      </c>
      <c r="B8" s="32" t="s">
        <v>40</v>
      </c>
      <c r="C8" s="32"/>
      <c r="D8" s="32" t="s">
        <v>41</v>
      </c>
      <c r="E8" s="35" t="s">
        <v>42</v>
      </c>
      <c r="F8" s="35" t="s">
        <v>31</v>
      </c>
      <c r="G8" s="32">
        <v>125</v>
      </c>
      <c r="H8" s="31">
        <v>1</v>
      </c>
    </row>
    <row r="9" spans="1:8" ht="36" x14ac:dyDescent="0.4">
      <c r="A9" s="4">
        <v>7</v>
      </c>
      <c r="B9" s="4" t="s">
        <v>43</v>
      </c>
      <c r="D9" s="4" t="s">
        <v>41</v>
      </c>
      <c r="E9" s="20" t="s">
        <v>44</v>
      </c>
      <c r="F9" s="20" t="s">
        <v>31</v>
      </c>
      <c r="G9" s="4">
        <v>105</v>
      </c>
      <c r="H9" s="6">
        <v>1</v>
      </c>
    </row>
    <row r="10" spans="1:8" x14ac:dyDescent="0.4">
      <c r="G10" s="4">
        <f>SUM(G3:G9)</f>
        <v>319</v>
      </c>
    </row>
    <row r="14" spans="1:8" x14ac:dyDescent="0.4">
      <c r="E14" s="18"/>
    </row>
    <row r="15" spans="1:8" x14ac:dyDescent="0.4">
      <c r="E15" s="18"/>
    </row>
    <row r="16" spans="1:8" x14ac:dyDescent="0.4">
      <c r="E16" s="18"/>
    </row>
    <row r="17" spans="5:5" x14ac:dyDescent="0.4">
      <c r="E17" s="18"/>
    </row>
    <row r="18" spans="5:5" x14ac:dyDescent="0.4">
      <c r="E18" s="18"/>
    </row>
  </sheetData>
  <sheetProtection algorithmName="SHA-512" hashValue="S3b2dGie/byBluXUhHvvTIqCZK2lp1qhobWgKyHwL0bBjnAh4V0h6jCm984XMX6gWIl2lJ7yhClLQnPWvXcuXw==" saltValue="kEY8FlR0D9ReHeiuwWBvVw==" spinCount="100000" sheet="1" objects="1" scenarios="1" insertHyperlinks="0" selectLockedCells="1" selectUnlockedCells="1"/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CADB9-FBC2-4A52-9B3C-86ABDF5B53F4}">
  <dimension ref="A1:I31"/>
  <sheetViews>
    <sheetView workbookViewId="0">
      <selection activeCell="H31" sqref="H31"/>
    </sheetView>
  </sheetViews>
  <sheetFormatPr defaultColWidth="11.5546875" defaultRowHeight="12" x14ac:dyDescent="0.4"/>
  <cols>
    <col min="1" max="1" width="2.6640625" style="4" customWidth="1"/>
    <col min="2" max="2" width="37" style="4" customWidth="1"/>
    <col min="3" max="3" width="33.5546875" style="4" customWidth="1"/>
    <col min="4" max="4" width="11.109375" style="20" customWidth="1"/>
    <col min="5" max="5" width="44.6640625" style="4" customWidth="1"/>
    <col min="6" max="6" width="12.21875" style="18" customWidth="1"/>
    <col min="7" max="7" width="7.44140625" style="20" customWidth="1"/>
    <col min="8" max="8" width="4" style="4" customWidth="1"/>
    <col min="9" max="9" width="3.44140625" style="6" customWidth="1"/>
    <col min="10" max="16384" width="11.5546875" style="6"/>
  </cols>
  <sheetData>
    <row r="1" spans="1:9" s="17" customFormat="1" x14ac:dyDescent="0.4">
      <c r="A1" s="80" t="s">
        <v>45</v>
      </c>
      <c r="B1" s="80"/>
      <c r="C1" s="80"/>
      <c r="D1" s="21"/>
      <c r="F1" s="28"/>
      <c r="G1" s="21"/>
    </row>
    <row r="2" spans="1:9" s="60" customFormat="1" x14ac:dyDescent="0.4">
      <c r="A2" s="59" t="s">
        <v>0</v>
      </c>
      <c r="B2" s="59" t="s">
        <v>22</v>
      </c>
      <c r="C2" s="59" t="s">
        <v>46</v>
      </c>
      <c r="D2" s="59" t="s">
        <v>23</v>
      </c>
      <c r="E2" s="59" t="s">
        <v>24</v>
      </c>
      <c r="F2" s="62" t="s">
        <v>25</v>
      </c>
      <c r="G2" s="59" t="s">
        <v>26</v>
      </c>
      <c r="H2" s="59" t="s">
        <v>27</v>
      </c>
      <c r="I2" s="60" t="s">
        <v>3</v>
      </c>
    </row>
    <row r="3" spans="1:9" ht="24" x14ac:dyDescent="0.4">
      <c r="A3" s="6">
        <v>1</v>
      </c>
      <c r="B3" s="4" t="s">
        <v>47</v>
      </c>
      <c r="D3" s="22" t="s">
        <v>48</v>
      </c>
      <c r="E3" s="4" t="s">
        <v>49</v>
      </c>
      <c r="F3" s="23">
        <v>32953</v>
      </c>
      <c r="G3" s="22" t="s">
        <v>50</v>
      </c>
      <c r="H3" s="6">
        <v>11</v>
      </c>
      <c r="I3" s="6">
        <v>1</v>
      </c>
    </row>
    <row r="4" spans="1:9" s="10" customFormat="1" ht="24" x14ac:dyDescent="0.4">
      <c r="A4" s="10">
        <v>2</v>
      </c>
      <c r="B4" s="7" t="s">
        <v>51</v>
      </c>
      <c r="C4" s="7"/>
      <c r="D4" s="24" t="s">
        <v>48</v>
      </c>
      <c r="E4" s="7" t="s">
        <v>52</v>
      </c>
      <c r="F4" s="25">
        <v>33292</v>
      </c>
      <c r="G4" s="26" t="s">
        <v>50</v>
      </c>
      <c r="H4" s="10">
        <v>13</v>
      </c>
      <c r="I4" s="10">
        <v>1</v>
      </c>
    </row>
    <row r="5" spans="1:9" ht="24" x14ac:dyDescent="0.4">
      <c r="A5" s="6">
        <v>3</v>
      </c>
      <c r="B5" s="4" t="s">
        <v>53</v>
      </c>
      <c r="D5" s="22" t="s">
        <v>48</v>
      </c>
      <c r="E5" s="4" t="s">
        <v>52</v>
      </c>
      <c r="F5" s="23" t="s">
        <v>54</v>
      </c>
      <c r="G5" s="22" t="s">
        <v>50</v>
      </c>
      <c r="H5" s="6">
        <v>16</v>
      </c>
      <c r="I5" s="6">
        <v>1</v>
      </c>
    </row>
    <row r="6" spans="1:9" s="10" customFormat="1" ht="36" x14ac:dyDescent="0.4">
      <c r="A6" s="10">
        <v>4</v>
      </c>
      <c r="B6" s="7" t="s">
        <v>55</v>
      </c>
      <c r="C6" s="7"/>
      <c r="D6" s="26" t="s">
        <v>48</v>
      </c>
      <c r="E6" s="7" t="s">
        <v>56</v>
      </c>
      <c r="F6" s="24" t="s">
        <v>54</v>
      </c>
      <c r="G6" s="26" t="s">
        <v>50</v>
      </c>
      <c r="H6" s="10">
        <v>5</v>
      </c>
      <c r="I6" s="10">
        <v>1</v>
      </c>
    </row>
    <row r="7" spans="1:9" x14ac:dyDescent="0.4">
      <c r="A7" s="6">
        <v>5</v>
      </c>
      <c r="B7" s="4" t="s">
        <v>57</v>
      </c>
      <c r="D7" s="22"/>
      <c r="E7" s="4" t="s">
        <v>58</v>
      </c>
      <c r="G7" s="22" t="s">
        <v>50</v>
      </c>
      <c r="H7" s="6">
        <v>245</v>
      </c>
      <c r="I7" s="6">
        <v>1</v>
      </c>
    </row>
    <row r="8" spans="1:9" s="10" customFormat="1" ht="24" x14ac:dyDescent="0.4">
      <c r="A8" s="7">
        <v>6</v>
      </c>
      <c r="B8" s="7" t="s">
        <v>59</v>
      </c>
      <c r="C8" s="7"/>
      <c r="D8" s="27"/>
      <c r="E8" s="7"/>
      <c r="F8" s="25" t="s">
        <v>60</v>
      </c>
      <c r="G8" s="27" t="s">
        <v>31</v>
      </c>
      <c r="H8" s="7">
        <v>214</v>
      </c>
      <c r="I8" s="10">
        <v>1</v>
      </c>
    </row>
    <row r="9" spans="1:9" x14ac:dyDescent="0.4">
      <c r="A9" s="4">
        <v>7</v>
      </c>
      <c r="B9" s="4" t="s">
        <v>61</v>
      </c>
      <c r="F9" s="18" t="s">
        <v>60</v>
      </c>
      <c r="G9" s="22" t="s">
        <v>50</v>
      </c>
      <c r="H9" s="4">
        <v>123</v>
      </c>
      <c r="I9" s="6">
        <v>1</v>
      </c>
    </row>
    <row r="10" spans="1:9" s="10" customFormat="1" ht="36" x14ac:dyDescent="0.4">
      <c r="A10" s="7">
        <v>8</v>
      </c>
      <c r="B10" s="7" t="s">
        <v>62</v>
      </c>
      <c r="C10" s="7"/>
      <c r="D10" s="27"/>
      <c r="E10" s="7"/>
      <c r="F10" s="12">
        <f>DATE(1992,6,17)</f>
        <v>33772</v>
      </c>
      <c r="G10" s="27" t="s">
        <v>31</v>
      </c>
      <c r="H10" s="7">
        <v>154</v>
      </c>
      <c r="I10" s="10">
        <v>1</v>
      </c>
    </row>
    <row r="11" spans="1:9" ht="24" x14ac:dyDescent="0.4">
      <c r="A11" s="4">
        <v>9</v>
      </c>
      <c r="B11" s="4" t="s">
        <v>63</v>
      </c>
      <c r="C11" s="4" t="s">
        <v>64</v>
      </c>
      <c r="E11" s="4" t="s">
        <v>65</v>
      </c>
      <c r="F11" s="18">
        <f>DATE(1990,10,5)</f>
        <v>33151</v>
      </c>
      <c r="G11" s="20" t="s">
        <v>66</v>
      </c>
      <c r="H11" s="4">
        <v>1</v>
      </c>
      <c r="I11" s="6">
        <v>2</v>
      </c>
    </row>
    <row r="12" spans="1:9" s="4" customFormat="1" ht="48" x14ac:dyDescent="0.4">
      <c r="C12" s="4" t="s">
        <v>67</v>
      </c>
      <c r="D12" s="20">
        <v>7787875</v>
      </c>
      <c r="E12" s="4" t="s">
        <v>68</v>
      </c>
      <c r="F12" s="18">
        <f>DATE(1989,1,6)</f>
        <v>32514</v>
      </c>
      <c r="G12" s="20" t="s">
        <v>69</v>
      </c>
      <c r="H12" s="4">
        <v>1</v>
      </c>
      <c r="I12" s="4">
        <v>2</v>
      </c>
    </row>
    <row r="13" spans="1:9" s="4" customFormat="1" ht="24" x14ac:dyDescent="0.4">
      <c r="C13" s="4" t="s">
        <v>70</v>
      </c>
      <c r="D13" s="20" t="s">
        <v>71</v>
      </c>
      <c r="E13" s="4" t="s">
        <v>72</v>
      </c>
      <c r="F13" s="18">
        <f>DATE(1965,1,10)</f>
        <v>23752</v>
      </c>
      <c r="G13" s="20" t="s">
        <v>69</v>
      </c>
      <c r="H13" s="4">
        <v>1</v>
      </c>
      <c r="I13" s="4">
        <v>2</v>
      </c>
    </row>
    <row r="14" spans="1:9" s="4" customFormat="1" ht="36" x14ac:dyDescent="0.4">
      <c r="C14" s="4" t="s">
        <v>73</v>
      </c>
      <c r="D14" s="20">
        <v>7774281</v>
      </c>
      <c r="E14" s="4" t="s">
        <v>68</v>
      </c>
      <c r="F14" s="18" t="s">
        <v>60</v>
      </c>
      <c r="G14" s="20" t="s">
        <v>69</v>
      </c>
      <c r="H14" s="4">
        <v>1</v>
      </c>
      <c r="I14" s="4">
        <v>2</v>
      </c>
    </row>
    <row r="15" spans="1:9" s="4" customFormat="1" ht="24" x14ac:dyDescent="0.4">
      <c r="C15" s="4" t="s">
        <v>74</v>
      </c>
      <c r="D15" s="20" t="s">
        <v>71</v>
      </c>
      <c r="E15" s="4" t="s">
        <v>75</v>
      </c>
      <c r="F15" s="18" t="s">
        <v>60</v>
      </c>
      <c r="G15" s="20" t="s">
        <v>69</v>
      </c>
      <c r="H15" s="4">
        <v>1</v>
      </c>
      <c r="I15" s="4">
        <v>2</v>
      </c>
    </row>
    <row r="16" spans="1:9" s="4" customFormat="1" ht="24" x14ac:dyDescent="0.4">
      <c r="C16" s="4" t="s">
        <v>76</v>
      </c>
      <c r="D16" s="20" t="s">
        <v>71</v>
      </c>
      <c r="E16" s="4" t="s">
        <v>72</v>
      </c>
      <c r="F16" s="18">
        <f>DATE(1966,3,9)</f>
        <v>24175</v>
      </c>
      <c r="G16" s="20" t="s">
        <v>69</v>
      </c>
      <c r="H16" s="4">
        <v>1</v>
      </c>
      <c r="I16" s="4">
        <v>2</v>
      </c>
    </row>
    <row r="17" spans="3:9" s="4" customFormat="1" ht="36" x14ac:dyDescent="0.4">
      <c r="C17" s="4" t="s">
        <v>77</v>
      </c>
      <c r="D17" s="20" t="s">
        <v>78</v>
      </c>
      <c r="E17" s="4" t="s">
        <v>75</v>
      </c>
      <c r="F17" s="18" t="s">
        <v>60</v>
      </c>
      <c r="G17" s="20" t="s">
        <v>69</v>
      </c>
      <c r="H17" s="4">
        <v>1</v>
      </c>
      <c r="I17" s="4">
        <v>2</v>
      </c>
    </row>
    <row r="18" spans="3:9" s="4" customFormat="1" ht="24" x14ac:dyDescent="0.4">
      <c r="C18" s="4" t="s">
        <v>79</v>
      </c>
      <c r="D18" s="20" t="s">
        <v>71</v>
      </c>
      <c r="E18" s="4" t="s">
        <v>72</v>
      </c>
      <c r="F18" s="18">
        <f>DATE(1966,3,9)</f>
        <v>24175</v>
      </c>
      <c r="G18" s="20" t="s">
        <v>80</v>
      </c>
      <c r="H18" s="4">
        <v>1</v>
      </c>
      <c r="I18" s="4">
        <v>2</v>
      </c>
    </row>
    <row r="19" spans="3:9" s="4" customFormat="1" ht="36" x14ac:dyDescent="0.4">
      <c r="C19" s="4" t="s">
        <v>81</v>
      </c>
      <c r="D19" s="20" t="s">
        <v>71</v>
      </c>
      <c r="E19" s="4" t="s">
        <v>72</v>
      </c>
      <c r="F19" s="18">
        <f>DATE(1966,3,9)</f>
        <v>24175</v>
      </c>
      <c r="G19" s="20" t="s">
        <v>69</v>
      </c>
      <c r="H19" s="4">
        <v>1</v>
      </c>
      <c r="I19" s="4">
        <v>2</v>
      </c>
    </row>
    <row r="20" spans="3:9" s="4" customFormat="1" ht="24" x14ac:dyDescent="0.4">
      <c r="C20" s="4" t="s">
        <v>82</v>
      </c>
      <c r="D20" s="20" t="s">
        <v>71</v>
      </c>
      <c r="E20" s="4" t="s">
        <v>72</v>
      </c>
      <c r="F20" s="18">
        <f>DATE(1966,3,9)</f>
        <v>24175</v>
      </c>
      <c r="G20" s="20" t="s">
        <v>69</v>
      </c>
      <c r="H20" s="4">
        <v>1</v>
      </c>
      <c r="I20" s="4">
        <v>2</v>
      </c>
    </row>
    <row r="21" spans="3:9" s="4" customFormat="1" ht="36" x14ac:dyDescent="0.4">
      <c r="C21" s="4" t="s">
        <v>83</v>
      </c>
      <c r="D21" s="20" t="s">
        <v>84</v>
      </c>
      <c r="E21" s="4" t="s">
        <v>75</v>
      </c>
      <c r="F21" s="18" t="s">
        <v>84</v>
      </c>
      <c r="G21" s="20" t="s">
        <v>69</v>
      </c>
      <c r="H21" s="4">
        <v>1</v>
      </c>
      <c r="I21" s="4">
        <v>2</v>
      </c>
    </row>
    <row r="22" spans="3:9" s="4" customFormat="1" ht="36" x14ac:dyDescent="0.4">
      <c r="C22" s="4" t="s">
        <v>85</v>
      </c>
      <c r="D22" s="20">
        <v>7774273</v>
      </c>
      <c r="E22" s="4" t="s">
        <v>68</v>
      </c>
      <c r="F22" s="18" t="s">
        <v>60</v>
      </c>
      <c r="G22" s="20" t="s">
        <v>69</v>
      </c>
      <c r="H22" s="4">
        <v>1</v>
      </c>
      <c r="I22" s="4">
        <v>2</v>
      </c>
    </row>
    <row r="23" spans="3:9" s="4" customFormat="1" ht="24" x14ac:dyDescent="0.4">
      <c r="C23" s="4" t="s">
        <v>74</v>
      </c>
      <c r="D23" s="20" t="s">
        <v>71</v>
      </c>
      <c r="E23" s="4" t="s">
        <v>72</v>
      </c>
      <c r="F23" s="18">
        <f>DATE(1966,3,9)</f>
        <v>24175</v>
      </c>
      <c r="G23" s="20" t="s">
        <v>80</v>
      </c>
      <c r="H23" s="4">
        <v>1</v>
      </c>
      <c r="I23" s="4">
        <v>2</v>
      </c>
    </row>
    <row r="24" spans="3:9" ht="36" x14ac:dyDescent="0.4">
      <c r="C24" s="4" t="s">
        <v>86</v>
      </c>
      <c r="D24" s="20">
        <v>7760071</v>
      </c>
      <c r="E24" s="4" t="s">
        <v>68</v>
      </c>
      <c r="F24" s="18" t="s">
        <v>60</v>
      </c>
      <c r="G24" s="20" t="s">
        <v>80</v>
      </c>
      <c r="H24" s="4">
        <v>1</v>
      </c>
      <c r="I24" s="6">
        <v>2</v>
      </c>
    </row>
    <row r="25" spans="3:9" ht="48" x14ac:dyDescent="0.4">
      <c r="C25" s="4" t="s">
        <v>87</v>
      </c>
      <c r="D25" s="20">
        <v>7760072</v>
      </c>
      <c r="E25" s="4" t="s">
        <v>68</v>
      </c>
      <c r="F25" s="18" t="s">
        <v>60</v>
      </c>
      <c r="G25" s="20" t="s">
        <v>80</v>
      </c>
      <c r="H25" s="4">
        <v>1</v>
      </c>
      <c r="I25" s="6">
        <v>2</v>
      </c>
    </row>
    <row r="26" spans="3:9" ht="24" x14ac:dyDescent="0.4">
      <c r="C26" s="4" t="s">
        <v>88</v>
      </c>
      <c r="D26" s="20" t="s">
        <v>89</v>
      </c>
      <c r="E26" s="4" t="s">
        <v>68</v>
      </c>
      <c r="F26" s="18" t="s">
        <v>84</v>
      </c>
      <c r="G26" s="20" t="s">
        <v>80</v>
      </c>
      <c r="H26" s="4">
        <v>1</v>
      </c>
      <c r="I26" s="6">
        <v>2</v>
      </c>
    </row>
    <row r="27" spans="3:9" ht="36" x14ac:dyDescent="0.4">
      <c r="C27" s="4" t="s">
        <v>90</v>
      </c>
      <c r="D27" s="20">
        <v>7760073</v>
      </c>
      <c r="E27" s="4" t="s">
        <v>68</v>
      </c>
      <c r="F27" s="18" t="s">
        <v>60</v>
      </c>
      <c r="G27" s="20" t="s">
        <v>80</v>
      </c>
      <c r="H27" s="4">
        <v>1</v>
      </c>
      <c r="I27" s="6">
        <v>2</v>
      </c>
    </row>
    <row r="28" spans="3:9" ht="48" x14ac:dyDescent="0.4">
      <c r="C28" s="4" t="s">
        <v>91</v>
      </c>
      <c r="D28" s="20">
        <v>7760074</v>
      </c>
      <c r="E28" s="4" t="s">
        <v>68</v>
      </c>
      <c r="F28" s="18" t="s">
        <v>60</v>
      </c>
      <c r="G28" s="20" t="s">
        <v>80</v>
      </c>
      <c r="H28" s="4">
        <v>1</v>
      </c>
      <c r="I28" s="6">
        <v>2</v>
      </c>
    </row>
    <row r="29" spans="3:9" ht="24" x14ac:dyDescent="0.4">
      <c r="C29" s="4" t="s">
        <v>92</v>
      </c>
      <c r="D29" s="20">
        <v>7766492</v>
      </c>
      <c r="E29" s="4" t="s">
        <v>93</v>
      </c>
      <c r="F29" s="18" t="s">
        <v>60</v>
      </c>
      <c r="G29" s="20" t="s">
        <v>80</v>
      </c>
      <c r="H29" s="4">
        <v>1</v>
      </c>
      <c r="I29" s="6">
        <v>2</v>
      </c>
    </row>
    <row r="30" spans="3:9" ht="48" x14ac:dyDescent="0.4">
      <c r="C30" s="4" t="s">
        <v>94</v>
      </c>
      <c r="D30" s="20">
        <v>7760075</v>
      </c>
      <c r="E30" s="4" t="s">
        <v>95</v>
      </c>
      <c r="F30" s="18" t="s">
        <v>60</v>
      </c>
      <c r="G30" s="20" t="s">
        <v>80</v>
      </c>
      <c r="H30" s="4">
        <v>1</v>
      </c>
      <c r="I30" s="6">
        <v>2</v>
      </c>
    </row>
    <row r="31" spans="3:9" x14ac:dyDescent="0.4">
      <c r="H31" s="4">
        <f>SUM(H3:H30)</f>
        <v>801</v>
      </c>
    </row>
  </sheetData>
  <sheetProtection sheet="1" objects="1" scenarios="1" insertHyperlinks="0" selectLockedCells="1" selectUnlockedCells="1"/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1D88F-30B2-4DD4-A382-260B8B20CD6F}">
  <dimension ref="A1:H4"/>
  <sheetViews>
    <sheetView workbookViewId="0">
      <selection activeCell="C8" sqref="C8"/>
    </sheetView>
  </sheetViews>
  <sheetFormatPr defaultColWidth="11.5546875" defaultRowHeight="12" x14ac:dyDescent="0.4"/>
  <cols>
    <col min="1" max="1" width="3.21875" style="4" customWidth="1"/>
    <col min="2" max="2" width="53.5546875" style="4" customWidth="1"/>
    <col min="3" max="3" width="10.77734375" style="4" customWidth="1"/>
    <col min="4" max="4" width="6.77734375" style="4" customWidth="1"/>
    <col min="5" max="5" width="11.77734375" style="4" customWidth="1"/>
    <col min="6" max="6" width="8.109375" style="4" bestFit="1" customWidth="1"/>
    <col min="7" max="7" width="4.33203125" style="4" customWidth="1"/>
    <col min="8" max="8" width="3.44140625" style="6" customWidth="1"/>
    <col min="9" max="16384" width="11.5546875" style="6"/>
  </cols>
  <sheetData>
    <row r="1" spans="1:8" s="17" customFormat="1" x14ac:dyDescent="0.4">
      <c r="A1" s="80" t="s">
        <v>96</v>
      </c>
      <c r="B1" s="80"/>
      <c r="C1" s="80"/>
    </row>
    <row r="2" spans="1:8" s="60" customFormat="1" x14ac:dyDescent="0.4">
      <c r="A2" s="60" t="s">
        <v>0</v>
      </c>
      <c r="B2" s="60" t="s">
        <v>22</v>
      </c>
      <c r="C2" s="60" t="s">
        <v>23</v>
      </c>
      <c r="D2" s="60" t="s">
        <v>24</v>
      </c>
      <c r="E2" s="60" t="s">
        <v>25</v>
      </c>
      <c r="F2" s="60" t="s">
        <v>26</v>
      </c>
      <c r="G2" s="60" t="s">
        <v>27</v>
      </c>
      <c r="H2" s="60" t="s">
        <v>3</v>
      </c>
    </row>
    <row r="3" spans="1:8" s="33" customFormat="1" x14ac:dyDescent="0.4">
      <c r="A3" s="34">
        <v>1</v>
      </c>
      <c r="B3" s="34" t="s">
        <v>97</v>
      </c>
      <c r="C3" s="34"/>
      <c r="D3" s="34"/>
      <c r="E3" s="41">
        <f>DATE(2010,10,13)</f>
        <v>40464</v>
      </c>
      <c r="F3" s="61" t="s">
        <v>31</v>
      </c>
      <c r="G3" s="34">
        <v>809</v>
      </c>
      <c r="H3" s="33">
        <v>3</v>
      </c>
    </row>
    <row r="4" spans="1:8" x14ac:dyDescent="0.4">
      <c r="G4" s="4">
        <f>SUM(G3)</f>
        <v>809</v>
      </c>
    </row>
  </sheetData>
  <sheetProtection sheet="1" objects="1" scenarios="1" insertHyperlinks="0" selectLockedCells="1" selectUnlockedCells="1"/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A02BD-C69B-4D85-A1F8-6B336B9C04E9}">
  <dimension ref="A1:H12"/>
  <sheetViews>
    <sheetView topLeftCell="B1" workbookViewId="0">
      <selection activeCell="B15" sqref="B15"/>
    </sheetView>
  </sheetViews>
  <sheetFormatPr defaultColWidth="11.5546875" defaultRowHeight="12" x14ac:dyDescent="0.4"/>
  <cols>
    <col min="1" max="1" width="2.88671875" style="4" customWidth="1"/>
    <col min="2" max="2" width="57.109375" style="4" customWidth="1"/>
    <col min="3" max="3" width="9" style="4" customWidth="1"/>
    <col min="4" max="4" width="43.21875" style="4" customWidth="1"/>
    <col min="5" max="5" width="13.5546875" style="5" customWidth="1"/>
    <col min="6" max="6" width="7.33203125" style="20" customWidth="1"/>
    <col min="7" max="7" width="4" style="4" customWidth="1"/>
    <col min="8" max="8" width="4.109375" style="6" customWidth="1"/>
    <col min="9" max="16384" width="11.5546875" style="6"/>
  </cols>
  <sheetData>
    <row r="1" spans="1:8" s="17" customFormat="1" x14ac:dyDescent="0.4">
      <c r="A1" s="80" t="s">
        <v>98</v>
      </c>
      <c r="B1" s="80"/>
      <c r="C1" s="80"/>
      <c r="D1" s="15"/>
      <c r="E1" s="42"/>
      <c r="F1" s="74"/>
      <c r="G1" s="15"/>
    </row>
    <row r="2" spans="1:8" s="76" customFormat="1" ht="24" x14ac:dyDescent="0.4">
      <c r="A2" s="3" t="s">
        <v>0</v>
      </c>
      <c r="B2" s="3" t="s">
        <v>22</v>
      </c>
      <c r="C2" s="3" t="s">
        <v>23</v>
      </c>
      <c r="D2" s="3" t="s">
        <v>24</v>
      </c>
      <c r="E2" s="75" t="s">
        <v>25</v>
      </c>
      <c r="F2" s="3" t="s">
        <v>26</v>
      </c>
      <c r="G2" s="3" t="s">
        <v>27</v>
      </c>
      <c r="H2" s="76" t="s">
        <v>3</v>
      </c>
    </row>
    <row r="3" spans="1:8" s="10" customFormat="1" x14ac:dyDescent="0.4">
      <c r="A3" s="7">
        <v>1</v>
      </c>
      <c r="B3" s="7" t="s">
        <v>99</v>
      </c>
      <c r="C3" s="8"/>
      <c r="D3" s="7" t="s">
        <v>100</v>
      </c>
      <c r="E3" s="19" t="s">
        <v>60</v>
      </c>
      <c r="F3" s="27" t="s">
        <v>31</v>
      </c>
      <c r="G3" s="7">
        <v>21</v>
      </c>
      <c r="H3" s="10">
        <v>3</v>
      </c>
    </row>
    <row r="4" spans="1:8" x14ac:dyDescent="0.4">
      <c r="A4" s="4">
        <v>2</v>
      </c>
      <c r="B4" s="4" t="s">
        <v>101</v>
      </c>
      <c r="D4" s="4" t="s">
        <v>100</v>
      </c>
      <c r="E4" s="5">
        <f>DATE(1990,2,26)</f>
        <v>32930</v>
      </c>
      <c r="F4" s="20" t="s">
        <v>31</v>
      </c>
      <c r="G4" s="4">
        <v>20</v>
      </c>
      <c r="H4" s="6">
        <v>3</v>
      </c>
    </row>
    <row r="5" spans="1:8" s="10" customFormat="1" x14ac:dyDescent="0.4">
      <c r="A5" s="7">
        <v>3</v>
      </c>
      <c r="B5" s="7" t="s">
        <v>102</v>
      </c>
      <c r="C5" s="7"/>
      <c r="D5" s="7" t="s">
        <v>100</v>
      </c>
      <c r="E5" s="11">
        <f>DATE(1991,3,11)</f>
        <v>33308</v>
      </c>
      <c r="F5" s="27" t="s">
        <v>31</v>
      </c>
      <c r="G5" s="7">
        <v>20</v>
      </c>
      <c r="H5" s="10">
        <v>3</v>
      </c>
    </row>
    <row r="6" spans="1:8" x14ac:dyDescent="0.4">
      <c r="A6" s="4">
        <v>4</v>
      </c>
      <c r="B6" s="4" t="s">
        <v>103</v>
      </c>
      <c r="D6" s="4" t="s">
        <v>100</v>
      </c>
      <c r="E6" s="5">
        <f>DATE(1992,3,3)</f>
        <v>33666</v>
      </c>
      <c r="F6" s="20" t="s">
        <v>31</v>
      </c>
      <c r="G6" s="4">
        <v>25</v>
      </c>
      <c r="H6" s="6">
        <v>3</v>
      </c>
    </row>
    <row r="7" spans="1:8" s="10" customFormat="1" x14ac:dyDescent="0.4">
      <c r="A7" s="7">
        <v>5</v>
      </c>
      <c r="B7" s="7" t="s">
        <v>104</v>
      </c>
      <c r="C7" s="8"/>
      <c r="D7" s="7" t="s">
        <v>100</v>
      </c>
      <c r="E7" s="11">
        <f>DATE(1987,4,6)</f>
        <v>31873</v>
      </c>
      <c r="F7" s="27" t="s">
        <v>31</v>
      </c>
      <c r="G7" s="7">
        <v>57</v>
      </c>
      <c r="H7" s="10">
        <v>3</v>
      </c>
    </row>
    <row r="8" spans="1:8" ht="24" x14ac:dyDescent="0.4">
      <c r="A8" s="4">
        <v>6</v>
      </c>
      <c r="B8" s="4" t="s">
        <v>105</v>
      </c>
      <c r="C8" s="4" t="s">
        <v>106</v>
      </c>
      <c r="D8" s="4" t="s">
        <v>107</v>
      </c>
      <c r="E8" s="5">
        <f>DATE(1983,6,30)</f>
        <v>30497</v>
      </c>
      <c r="F8" s="20" t="s">
        <v>31</v>
      </c>
      <c r="G8" s="4">
        <v>12</v>
      </c>
      <c r="H8" s="6">
        <v>3</v>
      </c>
    </row>
    <row r="9" spans="1:8" s="10" customFormat="1" ht="24" x14ac:dyDescent="0.4">
      <c r="A9" s="7">
        <v>7</v>
      </c>
      <c r="B9" s="7" t="s">
        <v>108</v>
      </c>
      <c r="C9" s="7" t="s">
        <v>109</v>
      </c>
      <c r="D9" s="7" t="s">
        <v>100</v>
      </c>
      <c r="E9" s="11">
        <f>DATE(1992,9,30)</f>
        <v>33877</v>
      </c>
      <c r="F9" s="27" t="s">
        <v>31</v>
      </c>
      <c r="G9" s="7">
        <v>17</v>
      </c>
      <c r="H9" s="10">
        <v>3</v>
      </c>
    </row>
    <row r="10" spans="1:8" ht="48" x14ac:dyDescent="0.4">
      <c r="A10" s="6">
        <v>8</v>
      </c>
      <c r="B10" s="4" t="s">
        <v>110</v>
      </c>
      <c r="C10" s="6"/>
      <c r="D10" s="4" t="s">
        <v>111</v>
      </c>
      <c r="E10" s="14">
        <f>DATE(1996,12,2)</f>
        <v>35401</v>
      </c>
      <c r="F10" s="22" t="s">
        <v>50</v>
      </c>
      <c r="G10" s="6">
        <v>70</v>
      </c>
      <c r="H10" s="6">
        <v>3</v>
      </c>
    </row>
    <row r="11" spans="1:8" s="10" customFormat="1" x14ac:dyDescent="0.4">
      <c r="A11" s="7">
        <v>9</v>
      </c>
      <c r="B11" s="7" t="s">
        <v>112</v>
      </c>
      <c r="C11" s="29">
        <v>5720</v>
      </c>
      <c r="D11" s="7" t="s">
        <v>113</v>
      </c>
      <c r="E11" s="11">
        <f>DATE(2006,11,21)</f>
        <v>39042</v>
      </c>
      <c r="F11" s="27" t="s">
        <v>31</v>
      </c>
      <c r="G11" s="7">
        <v>108</v>
      </c>
      <c r="H11" s="10">
        <v>3</v>
      </c>
    </row>
    <row r="12" spans="1:8" x14ac:dyDescent="0.4">
      <c r="G12" s="4">
        <f>SUM(G3:G11)</f>
        <v>350</v>
      </c>
    </row>
  </sheetData>
  <sheetProtection sheet="1" objects="1" scenarios="1" insertHyperlinks="0" selectLockedCells="1" selectUnlockedCells="1"/>
  <mergeCells count="1">
    <mergeCell ref="A1:C1"/>
  </mergeCells>
  <phoneticPr fontId="1"/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12953-72D2-4F2A-A0AF-87241536E079}">
  <dimension ref="A1:H5"/>
  <sheetViews>
    <sheetView topLeftCell="B1" workbookViewId="0">
      <selection activeCell="G5" sqref="G5"/>
    </sheetView>
  </sheetViews>
  <sheetFormatPr defaultColWidth="11.5546875" defaultRowHeight="12" x14ac:dyDescent="0.4"/>
  <cols>
    <col min="1" max="1" width="2.5546875" style="4" customWidth="1"/>
    <col min="2" max="2" width="60.33203125" style="4" customWidth="1"/>
    <col min="3" max="3" width="11.109375" style="4" customWidth="1"/>
    <col min="4" max="4" width="41.109375" style="4" customWidth="1"/>
    <col min="5" max="5" width="11.33203125" style="4" customWidth="1"/>
    <col min="6" max="6" width="7.5546875" style="20" customWidth="1"/>
    <col min="7" max="7" width="3.88671875" style="4" customWidth="1"/>
    <col min="8" max="8" width="3.109375" style="6" customWidth="1"/>
    <col min="9" max="16384" width="11.5546875" style="6"/>
  </cols>
  <sheetData>
    <row r="1" spans="1:8" s="16" customFormat="1" x14ac:dyDescent="0.4">
      <c r="A1" s="80" t="s">
        <v>114</v>
      </c>
      <c r="B1" s="80"/>
      <c r="C1" s="80"/>
      <c r="F1" s="63"/>
    </row>
    <row r="2" spans="1:8" s="60" customFormat="1" x14ac:dyDescent="0.4">
      <c r="A2" s="60" t="s">
        <v>0</v>
      </c>
      <c r="B2" s="60" t="s">
        <v>22</v>
      </c>
      <c r="C2" s="60" t="s">
        <v>23</v>
      </c>
      <c r="D2" s="60" t="s">
        <v>24</v>
      </c>
      <c r="E2" s="60" t="s">
        <v>25</v>
      </c>
      <c r="F2" s="60" t="s">
        <v>26</v>
      </c>
      <c r="G2" s="60" t="s">
        <v>27</v>
      </c>
      <c r="H2" s="60" t="s">
        <v>3</v>
      </c>
    </row>
    <row r="3" spans="1:8" ht="24" x14ac:dyDescent="0.4">
      <c r="A3" s="4">
        <v>1</v>
      </c>
      <c r="B3" s="4" t="s">
        <v>115</v>
      </c>
      <c r="D3" s="4" t="s">
        <v>116</v>
      </c>
      <c r="E3" s="4" t="s">
        <v>117</v>
      </c>
      <c r="F3" s="20" t="s">
        <v>50</v>
      </c>
      <c r="G3" s="6">
        <v>38</v>
      </c>
      <c r="H3" s="6">
        <v>3</v>
      </c>
    </row>
    <row r="4" spans="1:8" s="31" customFormat="1" x14ac:dyDescent="0.4">
      <c r="A4" s="32">
        <v>2</v>
      </c>
      <c r="B4" s="32" t="s">
        <v>118</v>
      </c>
      <c r="C4" s="32"/>
      <c r="D4" s="32" t="s">
        <v>119</v>
      </c>
      <c r="E4" s="32" t="s">
        <v>120</v>
      </c>
      <c r="F4" s="35" t="s">
        <v>31</v>
      </c>
      <c r="G4" s="32">
        <v>157</v>
      </c>
      <c r="H4" s="31">
        <v>3</v>
      </c>
    </row>
    <row r="5" spans="1:8" x14ac:dyDescent="0.4">
      <c r="G5" s="4">
        <f>SUM(G3:G4)</f>
        <v>195</v>
      </c>
    </row>
  </sheetData>
  <sheetProtection sheet="1" objects="1" scenarios="1" insertHyperlinks="0" selectLockedCells="1" selectUnlockedCells="1"/>
  <mergeCells count="1">
    <mergeCell ref="A1:C1"/>
  </mergeCells>
  <phoneticPr fontId="1"/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E04E6-01A1-4A92-8CFA-549A836A13C0}">
  <dimension ref="A1:G9"/>
  <sheetViews>
    <sheetView topLeftCell="B1" workbookViewId="0">
      <selection activeCell="F9" sqref="F9"/>
    </sheetView>
  </sheetViews>
  <sheetFormatPr defaultColWidth="11.5546875" defaultRowHeight="12" x14ac:dyDescent="0.4"/>
  <cols>
    <col min="1" max="1" width="2.88671875" style="6" customWidth="1"/>
    <col min="2" max="2" width="49.88671875" style="6" customWidth="1"/>
    <col min="3" max="3" width="43.6640625" style="6" customWidth="1"/>
    <col min="4" max="4" width="10.21875" style="14" customWidth="1"/>
    <col min="5" max="5" width="8" style="22" customWidth="1"/>
    <col min="6" max="6" width="4" style="6" customWidth="1"/>
    <col min="7" max="7" width="3.77734375" style="6" customWidth="1"/>
    <col min="8" max="16384" width="11.5546875" style="6"/>
  </cols>
  <sheetData>
    <row r="1" spans="1:7" s="17" customFormat="1" x14ac:dyDescent="0.4">
      <c r="A1" s="80" t="s">
        <v>121</v>
      </c>
      <c r="B1" s="80"/>
      <c r="C1" s="80"/>
      <c r="D1" s="66"/>
      <c r="E1" s="21"/>
    </row>
    <row r="2" spans="1:7" s="60" customFormat="1" x14ac:dyDescent="0.4">
      <c r="A2" s="60" t="s">
        <v>0</v>
      </c>
      <c r="B2" s="60" t="s">
        <v>22</v>
      </c>
      <c r="C2" s="60" t="s">
        <v>24</v>
      </c>
      <c r="D2" s="67" t="s">
        <v>25</v>
      </c>
      <c r="E2" s="60" t="s">
        <v>26</v>
      </c>
      <c r="F2" s="60" t="s">
        <v>27</v>
      </c>
      <c r="G2" s="60" t="s">
        <v>3</v>
      </c>
    </row>
    <row r="3" spans="1:7" ht="24" x14ac:dyDescent="0.4">
      <c r="A3" s="6">
        <v>1</v>
      </c>
      <c r="B3" s="4" t="s">
        <v>122</v>
      </c>
      <c r="C3" s="6" t="s">
        <v>123</v>
      </c>
      <c r="D3" s="14">
        <f>DATE(1994,4,4)</f>
        <v>34428</v>
      </c>
      <c r="E3" s="22" t="s">
        <v>124</v>
      </c>
      <c r="F3" s="6">
        <v>204</v>
      </c>
      <c r="G3" s="6">
        <v>4</v>
      </c>
    </row>
    <row r="4" spans="1:7" s="10" customFormat="1" ht="24" x14ac:dyDescent="0.4">
      <c r="A4" s="10">
        <v>2</v>
      </c>
      <c r="B4" s="7" t="s">
        <v>125</v>
      </c>
      <c r="C4" s="10" t="s">
        <v>126</v>
      </c>
      <c r="D4" s="25" t="s">
        <v>127</v>
      </c>
      <c r="E4" s="26" t="s">
        <v>124</v>
      </c>
      <c r="F4" s="10">
        <v>237</v>
      </c>
      <c r="G4" s="10">
        <v>4</v>
      </c>
    </row>
    <row r="5" spans="1:7" s="36" customFormat="1" x14ac:dyDescent="0.4">
      <c r="A5" s="36">
        <v>3</v>
      </c>
      <c r="B5" s="36" t="s">
        <v>128</v>
      </c>
      <c r="C5" s="36" t="s">
        <v>129</v>
      </c>
      <c r="D5" s="68">
        <f>DATE(1991,4,9)</f>
        <v>33337</v>
      </c>
      <c r="E5" s="65" t="s">
        <v>31</v>
      </c>
      <c r="F5" s="36">
        <v>63</v>
      </c>
      <c r="G5" s="36">
        <v>4</v>
      </c>
    </row>
    <row r="6" spans="1:7" s="31" customFormat="1" ht="24" x14ac:dyDescent="0.4">
      <c r="A6" s="31">
        <v>4</v>
      </c>
      <c r="B6" s="32" t="s">
        <v>130</v>
      </c>
      <c r="C6" s="31" t="s">
        <v>129</v>
      </c>
      <c r="D6" s="39">
        <f>DATE(1990,4,9)</f>
        <v>32972</v>
      </c>
      <c r="E6" s="64" t="s">
        <v>31</v>
      </c>
      <c r="F6" s="31">
        <v>69</v>
      </c>
      <c r="G6" s="31">
        <v>4</v>
      </c>
    </row>
    <row r="7" spans="1:7" ht="24" x14ac:dyDescent="0.4">
      <c r="A7" s="6">
        <v>5</v>
      </c>
      <c r="B7" s="4" t="s">
        <v>131</v>
      </c>
      <c r="C7" s="6" t="s">
        <v>132</v>
      </c>
      <c r="D7" s="14">
        <f>DATE(1990,6,6)</f>
        <v>33030</v>
      </c>
      <c r="E7" s="22" t="s">
        <v>31</v>
      </c>
      <c r="F7" s="6">
        <v>112</v>
      </c>
      <c r="G7" s="6">
        <v>4</v>
      </c>
    </row>
    <row r="8" spans="1:7" s="31" customFormat="1" x14ac:dyDescent="0.4">
      <c r="A8" s="31">
        <v>6</v>
      </c>
      <c r="B8" s="31" t="s">
        <v>133</v>
      </c>
      <c r="D8" s="40" t="s">
        <v>60</v>
      </c>
      <c r="E8" s="64" t="s">
        <v>31</v>
      </c>
      <c r="F8" s="31">
        <v>140</v>
      </c>
      <c r="G8" s="31">
        <v>4</v>
      </c>
    </row>
    <row r="9" spans="1:7" x14ac:dyDescent="0.4">
      <c r="F9" s="6">
        <f>SUM(F3:F8)</f>
        <v>825</v>
      </c>
    </row>
  </sheetData>
  <sheetProtection sheet="1" objects="1" scenarios="1" insertHyperlinks="0" selectLockedCells="1" selectUnlockedCells="1"/>
  <mergeCells count="1">
    <mergeCell ref="A1:C1"/>
  </mergeCells>
  <phoneticPr fontId="1"/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0D1CF-E0F1-4F3A-821D-CB51498CACBB}">
  <dimension ref="A1:H8"/>
  <sheetViews>
    <sheetView workbookViewId="0">
      <selection activeCell="G8" sqref="G8"/>
    </sheetView>
  </sheetViews>
  <sheetFormatPr defaultColWidth="11.5546875" defaultRowHeight="12" x14ac:dyDescent="0.4"/>
  <cols>
    <col min="1" max="1" width="2.5546875" style="4" customWidth="1"/>
    <col min="2" max="2" width="44.77734375" style="4" customWidth="1"/>
    <col min="3" max="3" width="22.77734375" style="4" customWidth="1"/>
    <col min="4" max="4" width="28" style="4" customWidth="1"/>
    <col min="5" max="5" width="13.33203125" style="20" bestFit="1" customWidth="1"/>
    <col min="6" max="6" width="7.5546875" style="20" customWidth="1"/>
    <col min="7" max="7" width="3.77734375" style="4" customWidth="1"/>
    <col min="8" max="8" width="3" style="6" customWidth="1"/>
    <col min="9" max="16384" width="11.5546875" style="6"/>
  </cols>
  <sheetData>
    <row r="1" spans="1:8" s="17" customFormat="1" x14ac:dyDescent="0.4">
      <c r="A1" s="80" t="s">
        <v>134</v>
      </c>
      <c r="B1" s="80"/>
      <c r="C1" s="80"/>
      <c r="E1" s="21"/>
      <c r="F1" s="21"/>
    </row>
    <row r="2" spans="1:8" s="60" customFormat="1" x14ac:dyDescent="0.4">
      <c r="A2" s="60" t="s">
        <v>0</v>
      </c>
      <c r="B2" s="60" t="s">
        <v>22</v>
      </c>
      <c r="C2" s="60" t="s">
        <v>23</v>
      </c>
      <c r="D2" s="60" t="s">
        <v>24</v>
      </c>
      <c r="E2" s="60" t="s">
        <v>25</v>
      </c>
      <c r="F2" s="60" t="s">
        <v>26</v>
      </c>
      <c r="G2" s="60" t="s">
        <v>27</v>
      </c>
      <c r="H2" s="60" t="s">
        <v>3</v>
      </c>
    </row>
    <row r="3" spans="1:8" x14ac:dyDescent="0.4">
      <c r="A3" s="4">
        <v>1</v>
      </c>
      <c r="B3" s="4" t="s">
        <v>135</v>
      </c>
      <c r="E3" s="18" t="s">
        <v>60</v>
      </c>
      <c r="F3" s="20" t="s">
        <v>31</v>
      </c>
      <c r="G3" s="4">
        <v>8</v>
      </c>
      <c r="H3" s="6">
        <v>4</v>
      </c>
    </row>
    <row r="4" spans="1:8" s="10" customFormat="1" x14ac:dyDescent="0.4">
      <c r="A4" s="7">
        <v>2</v>
      </c>
      <c r="B4" s="7" t="s">
        <v>136</v>
      </c>
      <c r="C4" s="8" t="s">
        <v>137</v>
      </c>
      <c r="D4" s="57" t="s">
        <v>138</v>
      </c>
      <c r="E4" s="19">
        <f>DATE(1995,9,1)</f>
        <v>34943</v>
      </c>
      <c r="F4" s="27" t="s">
        <v>31</v>
      </c>
      <c r="G4" s="7">
        <v>3</v>
      </c>
      <c r="H4" s="10">
        <v>4</v>
      </c>
    </row>
    <row r="5" spans="1:8" x14ac:dyDescent="0.4">
      <c r="A5" s="4">
        <v>3</v>
      </c>
      <c r="B5" s="4" t="s">
        <v>139</v>
      </c>
      <c r="C5" s="4" t="s">
        <v>140</v>
      </c>
      <c r="E5" s="18" t="s">
        <v>60</v>
      </c>
      <c r="F5" s="20" t="s">
        <v>31</v>
      </c>
      <c r="G5" s="4">
        <v>1</v>
      </c>
      <c r="H5" s="6">
        <v>4</v>
      </c>
    </row>
    <row r="6" spans="1:8" s="10" customFormat="1" x14ac:dyDescent="0.4">
      <c r="A6" s="7">
        <v>4</v>
      </c>
      <c r="B6" s="7" t="s">
        <v>141</v>
      </c>
      <c r="C6" s="7" t="s">
        <v>140</v>
      </c>
      <c r="D6" s="7"/>
      <c r="E6" s="12" t="s">
        <v>60</v>
      </c>
      <c r="F6" s="27" t="s">
        <v>31</v>
      </c>
      <c r="G6" s="7">
        <v>1</v>
      </c>
      <c r="H6" s="10">
        <v>4</v>
      </c>
    </row>
    <row r="7" spans="1:8" x14ac:dyDescent="0.4">
      <c r="A7" s="4">
        <v>5</v>
      </c>
      <c r="B7" s="4" t="s">
        <v>142</v>
      </c>
      <c r="E7" s="18" t="s">
        <v>60</v>
      </c>
      <c r="F7" s="20" t="s">
        <v>31</v>
      </c>
      <c r="G7" s="4">
        <v>1</v>
      </c>
      <c r="H7" s="6">
        <v>4</v>
      </c>
    </row>
    <row r="8" spans="1:8" x14ac:dyDescent="0.4">
      <c r="G8" s="4">
        <f>SUM(G3:G7)</f>
        <v>14</v>
      </c>
    </row>
  </sheetData>
  <mergeCells count="1">
    <mergeCell ref="A1:C1"/>
  </mergeCells>
  <phoneticPr fontId="1"/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93B07-348F-4A35-A350-009B043DC3EC}">
  <dimension ref="A1:H16"/>
  <sheetViews>
    <sheetView workbookViewId="0">
      <selection activeCell="G16" sqref="G16"/>
    </sheetView>
  </sheetViews>
  <sheetFormatPr defaultColWidth="11.5546875" defaultRowHeight="12" x14ac:dyDescent="0.4"/>
  <cols>
    <col min="1" max="1" width="2.77734375" style="4" customWidth="1"/>
    <col min="2" max="2" width="57.109375" style="4" customWidth="1"/>
    <col min="3" max="3" width="20.5546875" style="4" customWidth="1"/>
    <col min="4" max="4" width="39.77734375" style="4" customWidth="1"/>
    <col min="5" max="5" width="12.44140625" style="4" customWidth="1"/>
    <col min="6" max="6" width="7.6640625" style="20" customWidth="1"/>
    <col min="7" max="7" width="3.77734375" style="4" customWidth="1"/>
    <col min="8" max="8" width="3.88671875" style="6" customWidth="1"/>
    <col min="9" max="16384" width="11.5546875" style="6"/>
  </cols>
  <sheetData>
    <row r="1" spans="1:8" s="17" customFormat="1" x14ac:dyDescent="0.4">
      <c r="A1" s="80" t="s">
        <v>143</v>
      </c>
      <c r="B1" s="80"/>
      <c r="C1" s="80"/>
      <c r="F1" s="21"/>
    </row>
    <row r="2" spans="1:8" s="60" customFormat="1" x14ac:dyDescent="0.4">
      <c r="A2" s="59" t="s">
        <v>0</v>
      </c>
      <c r="B2" s="59" t="s">
        <v>22</v>
      </c>
      <c r="C2" s="59" t="s">
        <v>23</v>
      </c>
      <c r="D2" s="59" t="s">
        <v>24</v>
      </c>
      <c r="E2" s="59" t="s">
        <v>25</v>
      </c>
      <c r="F2" s="59" t="s">
        <v>26</v>
      </c>
      <c r="G2" s="59" t="s">
        <v>27</v>
      </c>
      <c r="H2" s="60" t="s">
        <v>3</v>
      </c>
    </row>
    <row r="3" spans="1:8" s="10" customFormat="1" x14ac:dyDescent="0.4">
      <c r="A3" s="7">
        <v>1</v>
      </c>
      <c r="B3" s="7" t="s">
        <v>144</v>
      </c>
      <c r="C3" s="7"/>
      <c r="D3" s="7" t="s">
        <v>145</v>
      </c>
      <c r="E3" s="27" t="s">
        <v>60</v>
      </c>
      <c r="F3" s="27" t="s">
        <v>31</v>
      </c>
      <c r="G3" s="7">
        <v>17</v>
      </c>
      <c r="H3" s="10">
        <v>5</v>
      </c>
    </row>
    <row r="4" spans="1:8" x14ac:dyDescent="0.4">
      <c r="A4" s="4">
        <v>2</v>
      </c>
      <c r="B4" s="4" t="s">
        <v>146</v>
      </c>
      <c r="D4" s="4" t="s">
        <v>145</v>
      </c>
      <c r="E4" s="18" t="s">
        <v>60</v>
      </c>
      <c r="F4" s="20" t="s">
        <v>31</v>
      </c>
      <c r="G4" s="4">
        <v>12</v>
      </c>
      <c r="H4" s="6">
        <v>5</v>
      </c>
    </row>
    <row r="5" spans="1:8" s="10" customFormat="1" x14ac:dyDescent="0.4">
      <c r="A5" s="7">
        <v>3</v>
      </c>
      <c r="B5" s="7" t="s">
        <v>147</v>
      </c>
      <c r="C5" s="8"/>
      <c r="D5" s="7" t="s">
        <v>148</v>
      </c>
      <c r="E5" s="19" t="s">
        <v>54</v>
      </c>
      <c r="F5" s="27" t="s">
        <v>31</v>
      </c>
      <c r="G5" s="7">
        <v>20</v>
      </c>
      <c r="H5" s="10">
        <v>5</v>
      </c>
    </row>
    <row r="6" spans="1:8" x14ac:dyDescent="0.4">
      <c r="A6" s="4">
        <v>4</v>
      </c>
      <c r="B6" s="4" t="s">
        <v>149</v>
      </c>
      <c r="C6" s="4" t="s">
        <v>150</v>
      </c>
      <c r="D6" s="4" t="s">
        <v>151</v>
      </c>
      <c r="E6" s="5">
        <f>DATE(1995,6,26)</f>
        <v>34876</v>
      </c>
      <c r="F6" s="20" t="s">
        <v>31</v>
      </c>
      <c r="G6" s="4">
        <v>83</v>
      </c>
      <c r="H6" s="6">
        <v>5</v>
      </c>
    </row>
    <row r="7" spans="1:8" s="10" customFormat="1" x14ac:dyDescent="0.4">
      <c r="A7" s="7">
        <v>5</v>
      </c>
      <c r="B7" s="7" t="s">
        <v>152</v>
      </c>
      <c r="C7" s="7" t="s">
        <v>153</v>
      </c>
      <c r="D7" s="7" t="s">
        <v>154</v>
      </c>
      <c r="E7" s="11">
        <f>DATE(1995,7,5)</f>
        <v>34885</v>
      </c>
      <c r="F7" s="27" t="s">
        <v>50</v>
      </c>
      <c r="G7" s="7">
        <v>11</v>
      </c>
      <c r="H7" s="10">
        <v>5</v>
      </c>
    </row>
    <row r="8" spans="1:8" x14ac:dyDescent="0.4">
      <c r="A8" s="6">
        <v>6</v>
      </c>
      <c r="B8" s="6" t="s">
        <v>155</v>
      </c>
      <c r="C8" s="6"/>
      <c r="D8" s="6" t="s">
        <v>154</v>
      </c>
      <c r="E8" s="6"/>
      <c r="F8" s="22"/>
      <c r="G8" s="6"/>
      <c r="H8" s="6">
        <v>5</v>
      </c>
    </row>
    <row r="9" spans="1:8" s="10" customFormat="1" ht="24" x14ac:dyDescent="0.4">
      <c r="A9" s="7">
        <v>7</v>
      </c>
      <c r="B9" s="7" t="s">
        <v>156</v>
      </c>
      <c r="C9" s="8"/>
      <c r="D9" s="7" t="s">
        <v>123</v>
      </c>
      <c r="E9" s="11">
        <f>DATE(1998,11,2)</f>
        <v>36101</v>
      </c>
      <c r="F9" s="27" t="s">
        <v>124</v>
      </c>
      <c r="G9" s="7">
        <v>911</v>
      </c>
      <c r="H9" s="10">
        <v>5</v>
      </c>
    </row>
    <row r="10" spans="1:8" x14ac:dyDescent="0.4">
      <c r="A10" s="4">
        <v>8</v>
      </c>
      <c r="B10" s="4" t="s">
        <v>157</v>
      </c>
      <c r="E10" s="20" t="s">
        <v>158</v>
      </c>
      <c r="F10" s="20" t="s">
        <v>31</v>
      </c>
      <c r="G10" s="4">
        <v>75</v>
      </c>
      <c r="H10" s="6">
        <v>5</v>
      </c>
    </row>
    <row r="11" spans="1:8" s="31" customFormat="1" ht="36" x14ac:dyDescent="0.4">
      <c r="A11" s="32">
        <v>9</v>
      </c>
      <c r="B11" s="32" t="s">
        <v>159</v>
      </c>
      <c r="C11" s="32"/>
      <c r="D11" s="32" t="s">
        <v>151</v>
      </c>
      <c r="E11" s="35" t="s">
        <v>160</v>
      </c>
      <c r="F11" s="35" t="s">
        <v>31</v>
      </c>
      <c r="G11" s="32">
        <v>19</v>
      </c>
      <c r="H11" s="31">
        <v>5</v>
      </c>
    </row>
    <row r="12" spans="1:8" x14ac:dyDescent="0.4">
      <c r="A12" s="4">
        <v>10</v>
      </c>
      <c r="B12" s="4" t="s">
        <v>161</v>
      </c>
      <c r="D12" s="4" t="s">
        <v>162</v>
      </c>
      <c r="E12" s="38">
        <f>DATE(1989,3,9)</f>
        <v>32576</v>
      </c>
      <c r="F12" s="20" t="s">
        <v>31</v>
      </c>
      <c r="G12" s="4">
        <v>41</v>
      </c>
      <c r="H12" s="6">
        <v>5</v>
      </c>
    </row>
    <row r="13" spans="1:8" s="31" customFormat="1" x14ac:dyDescent="0.4">
      <c r="A13" s="32">
        <v>11</v>
      </c>
      <c r="B13" s="32" t="s">
        <v>163</v>
      </c>
      <c r="C13" s="32"/>
      <c r="D13" s="32" t="s">
        <v>162</v>
      </c>
      <c r="E13" s="35" t="s">
        <v>164</v>
      </c>
      <c r="F13" s="35" t="s">
        <v>31</v>
      </c>
      <c r="G13" s="32">
        <v>49</v>
      </c>
      <c r="H13" s="31">
        <v>5</v>
      </c>
    </row>
    <row r="14" spans="1:8" x14ac:dyDescent="0.4">
      <c r="A14" s="4">
        <v>12</v>
      </c>
      <c r="B14" s="4" t="s">
        <v>165</v>
      </c>
      <c r="E14" s="20" t="s">
        <v>166</v>
      </c>
      <c r="F14" s="20" t="s">
        <v>31</v>
      </c>
      <c r="G14" s="4">
        <v>104</v>
      </c>
      <c r="H14" s="6">
        <v>5</v>
      </c>
    </row>
    <row r="15" spans="1:8" s="31" customFormat="1" x14ac:dyDescent="0.4">
      <c r="A15" s="31">
        <v>13</v>
      </c>
      <c r="B15" s="32" t="s">
        <v>167</v>
      </c>
      <c r="C15" s="32"/>
      <c r="D15" s="32" t="s">
        <v>168</v>
      </c>
      <c r="E15" s="35" t="s">
        <v>60</v>
      </c>
      <c r="F15" s="35" t="s">
        <v>124</v>
      </c>
      <c r="G15" s="32">
        <v>10</v>
      </c>
      <c r="H15" s="31">
        <v>5</v>
      </c>
    </row>
    <row r="16" spans="1:8" x14ac:dyDescent="0.4">
      <c r="G16" s="4">
        <f>SUM(G3:G15)</f>
        <v>1352</v>
      </c>
    </row>
  </sheetData>
  <sheetProtection sheet="1" objects="1" scenarios="1" insertHyperlinks="0" selectLockedCells="1" selectUnlockedCells="1"/>
  <mergeCells count="1">
    <mergeCell ref="A1:C1"/>
  </mergeCells>
  <phoneticPr fontId="1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LIST</vt:lpstr>
      <vt:lpstr>1. ATSUGI</vt:lpstr>
      <vt:lpstr>2. CAMP SMEDLEY D. BUTLER</vt:lpstr>
      <vt:lpstr>3. CAMP ZUKERAN</vt:lpstr>
      <vt:lpstr>4. FUTENMA</vt:lpstr>
      <vt:lpstr>5. IWAKUNI</vt:lpstr>
      <vt:lpstr>6. KADENA</vt:lpstr>
      <vt:lpstr>7. KAMISEYA</vt:lpstr>
      <vt:lpstr>8. MISAWA</vt:lpstr>
      <vt:lpstr>9. SASEBO</vt:lpstr>
      <vt:lpstr>10. TORII STATION AND NAHA PORT</vt:lpstr>
      <vt:lpstr>11. TSURUMI</vt:lpstr>
      <vt:lpstr>12. YOKOSUKA</vt:lpstr>
      <vt:lpstr>13. YOKOTA</vt:lpstr>
      <vt:lpstr>14. CAMP EDWARDS</vt:lpstr>
      <vt:lpstr>15. GUAM</vt:lpstr>
      <vt:lpstr>16. MIRAMAR</vt:lpstr>
      <vt:lpstr>17. SAN FRANCISCO BAY AREA</vt:lpstr>
      <vt:lpstr>18. TRAVIS AIR FORCE BASE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PD main</cp:lastModifiedBy>
  <cp:revision/>
  <dcterms:created xsi:type="dcterms:W3CDTF">2021-02-15T14:14:06Z</dcterms:created>
  <dcterms:modified xsi:type="dcterms:W3CDTF">2022-08-31T09:30:36Z</dcterms:modified>
  <cp:category/>
  <cp:contentStatus/>
</cp:coreProperties>
</file>