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D-main\Users\Public\米軍公文書・梅林コレクション\ウェブサイト用\DEPARTMENT OF STATE（国務省）\"/>
    </mc:Choice>
  </mc:AlternateContent>
  <xr:revisionPtr revIDLastSave="0" documentId="13_ncr:1_{311AA197-93F6-4F49-BD5B-7C06748CD48B}" xr6:coauthVersionLast="47" xr6:coauthVersionMax="47" xr10:uidLastSave="{00000000-0000-0000-0000-000000000000}"/>
  <bookViews>
    <workbookView xWindow="-120" yWindow="-120" windowWidth="24240" windowHeight="13020" xr2:uid="{120D4C50-BFFF-4A59-9835-E3E1F220D2C9}"/>
  </bookViews>
  <sheets>
    <sheet name="1. 1964-7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1" l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F62" i="1"/>
  <c r="F61" i="1"/>
  <c r="G60" i="1"/>
  <c r="F60" i="1"/>
  <c r="G59" i="1"/>
  <c r="F59" i="1"/>
  <c r="G58" i="1"/>
  <c r="F58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F47" i="1"/>
  <c r="F46" i="1"/>
  <c r="F45" i="1"/>
  <c r="F44" i="1"/>
  <c r="F43" i="1"/>
  <c r="G42" i="1"/>
  <c r="F42" i="1"/>
  <c r="G41" i="1"/>
  <c r="F41" i="1"/>
  <c r="G40" i="1"/>
  <c r="F40" i="1"/>
  <c r="G39" i="1"/>
  <c r="F39" i="1"/>
  <c r="G38" i="1"/>
  <c r="F38" i="1"/>
  <c r="F37" i="1"/>
  <c r="G36" i="1"/>
  <c r="F36" i="1"/>
  <c r="F35" i="1"/>
  <c r="G34" i="1"/>
  <c r="F34" i="1"/>
  <c r="F33" i="1"/>
  <c r="G32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G17" i="1"/>
  <c r="F17" i="1"/>
  <c r="G16" i="1"/>
  <c r="F16" i="1"/>
  <c r="F15" i="1"/>
  <c r="F14" i="1"/>
  <c r="G13" i="1"/>
  <c r="F13" i="1"/>
  <c r="G12" i="1"/>
  <c r="F12" i="1"/>
  <c r="F11" i="1"/>
  <c r="F10" i="1"/>
  <c r="F9" i="1"/>
  <c r="F8" i="1"/>
  <c r="F7" i="1"/>
  <c r="F6" i="1"/>
  <c r="F5" i="1"/>
  <c r="F3" i="1"/>
</calcChain>
</file>

<file path=xl/sharedStrings.xml><?xml version="1.0" encoding="utf-8"?>
<sst xmlns="http://schemas.openxmlformats.org/spreadsheetml/2006/main" count="367" uniqueCount="128">
  <si>
    <t>DEPARTMENT OF STATE - 1. 1964-70</t>
    <phoneticPr fontId="3"/>
  </si>
  <si>
    <t>No.</t>
    <phoneticPr fontId="3"/>
  </si>
  <si>
    <t>Document Title</t>
    <phoneticPr fontId="3"/>
  </si>
  <si>
    <t>From</t>
    <phoneticPr fontId="3"/>
  </si>
  <si>
    <t>To</t>
    <phoneticPr fontId="3"/>
  </si>
  <si>
    <t>Document Type</t>
    <phoneticPr fontId="3"/>
  </si>
  <si>
    <t>Date</t>
    <phoneticPr fontId="3"/>
  </si>
  <si>
    <t>Time</t>
    <phoneticPr fontId="3"/>
  </si>
  <si>
    <t>Paper Size</t>
    <phoneticPr fontId="3"/>
  </si>
  <si>
    <t>Page</t>
    <phoneticPr fontId="3"/>
  </si>
  <si>
    <t>Box</t>
  </si>
  <si>
    <t>MILITARY EXERCISES</t>
    <phoneticPr fontId="3"/>
  </si>
  <si>
    <t>MCGEIRGE BUNDY</t>
    <phoneticPr fontId="3"/>
  </si>
  <si>
    <t>THE SECRETARY OF DEFENSE</t>
    <phoneticPr fontId="3"/>
  </si>
  <si>
    <t>CONFIDENTIAL</t>
    <phoneticPr fontId="3"/>
  </si>
  <si>
    <t>Legal</t>
    <phoneticPr fontId="3"/>
  </si>
  <si>
    <t>LETTER TO DAVID PACKARD, DEPUTY SECRETARY OF DEFENSE, DEPARTMENT OF DEFENSE</t>
    <phoneticPr fontId="3"/>
  </si>
  <si>
    <t>DAVID PACKARD, DEPUTY SECRETARY OF DEFENSE, DEPARTMENT OF DEFENSE</t>
    <phoneticPr fontId="3"/>
  </si>
  <si>
    <t>SECRET</t>
    <phoneticPr fontId="3"/>
  </si>
  <si>
    <t>NO DATE</t>
    <phoneticPr fontId="3"/>
  </si>
  <si>
    <t>OUTGOING TELEGRAM TO AMERICAN EMBASSY TOKYO</t>
    <phoneticPr fontId="3"/>
  </si>
  <si>
    <t>AMERICAN EMBASSY TOKYO</t>
    <phoneticPr fontId="3"/>
  </si>
  <si>
    <t>SECURITY CONSULTATIONS WITH JAPAN INFORMATION MEMORANDUM</t>
    <phoneticPr fontId="3"/>
  </si>
  <si>
    <t>EA - WILLIAM P. BUNDY</t>
    <phoneticPr fontId="3"/>
  </si>
  <si>
    <t>M - MR.ROSTOW, G- AMBASSADOR KOHLER</t>
    <phoneticPr fontId="3"/>
  </si>
  <si>
    <t>U.S. - JAPAN TALKS ON SECURITY MATTERS</t>
    <phoneticPr fontId="3"/>
  </si>
  <si>
    <t>SECURITY CONSULTATIONS</t>
    <phoneticPr fontId="3"/>
  </si>
  <si>
    <t>RELEASE OF INTELLIGENCE TO JAPAN</t>
    <phoneticPr fontId="3"/>
  </si>
  <si>
    <t>RUEHC/SECRECRETARY STATE</t>
    <phoneticPr fontId="3"/>
  </si>
  <si>
    <t>SEVENTH MEETING OF THE SECURITY CONSULTATIVE COMMITTEE, MAY 1, 1967</t>
    <phoneticPr fontId="3"/>
  </si>
  <si>
    <t>DEPARTMENT OF STATE</t>
    <phoneticPr fontId="3"/>
  </si>
  <si>
    <t>AUGUST 22-23 MEETING OF SCC SUB-COMMITTEE</t>
    <phoneticPr fontId="3"/>
  </si>
  <si>
    <t>SECURITY SUB-COMMITTEE III</t>
    <phoneticPr fontId="3"/>
  </si>
  <si>
    <t>SECRETARY STATE</t>
    <phoneticPr fontId="3"/>
  </si>
  <si>
    <t>JAPAN AND NUCLEAR DEFENSE</t>
    <phoneticPr fontId="3"/>
  </si>
  <si>
    <t>INR - THOMAS L. HUGHES</t>
    <phoneticPr fontId="3"/>
  </si>
  <si>
    <t>THE SECRETARY</t>
    <phoneticPr fontId="3"/>
  </si>
  <si>
    <t>SECRET/NO FOREIGN DISSEM/LIMDIS</t>
    <phoneticPr fontId="3"/>
  </si>
  <si>
    <t>JAPAN AND ABM'S: ALLEGATIONS OF U.S. - JAPANESE SYMBOL</t>
    <phoneticPr fontId="3"/>
  </si>
  <si>
    <t>DEFINITION OF TERM "FAR EAST" IN SECURITY TREATY AS RELATED TO MARIANAS</t>
    <phoneticPr fontId="3"/>
  </si>
  <si>
    <t>DEFINITION OF FAR EAST</t>
    <phoneticPr fontId="3"/>
  </si>
  <si>
    <t>UNCLASSIFIED</t>
    <phoneticPr fontId="3"/>
  </si>
  <si>
    <t>LETTER FROM EMBASSY OF THE UNITED STATES OF AMERICA TO RICHARD B. FINN, ESQUIRE, COUNTRY DIRECTOR, JAPAN, BUREAU OF EAS ASIAN AFFAIRS, DEPARTMENT OF STATE</t>
    <phoneticPr fontId="3"/>
  </si>
  <si>
    <t>EMBASSY OF THE UNITED STATES OF AMERICA</t>
  </si>
  <si>
    <t>RICHARD B. FINN, ESQUIRE, COUNTRY DIRECTOR, JAPAN, BUREAU OF EAS ASIAN AFFAIRS, DEPARTMENT OF STATE</t>
    <phoneticPr fontId="3"/>
  </si>
  <si>
    <t>OKINAWAN REVERSION, NPT AND JAPANESE PRODUCTION OF NUCLEAR WEAPONS</t>
    <phoneticPr fontId="3"/>
  </si>
  <si>
    <t>LETTER FROM WILLIAM P. ROGERS, SECRETARY OF STATE TO MELVIN R. LAIRD, SECRETARY OF DEFENSE</t>
    <phoneticPr fontId="3"/>
  </si>
  <si>
    <t>WILLIAM P. ROGERS, SECRETARY OF STATE</t>
    <phoneticPr fontId="3"/>
  </si>
  <si>
    <t>MELVIN R. LAIRD, SECRETARY OF DEFENSE</t>
    <phoneticPr fontId="3"/>
  </si>
  <si>
    <t>POLICY REVIEW OF U.S. MILITARY OPERATIONS/EXERCISES OVERSEAS (OTHER THAN RECONNAISSANCE OPERATIONS)</t>
    <phoneticPr fontId="3"/>
  </si>
  <si>
    <t>J/PM - JOSEPH J. WOLF</t>
    <phoneticPr fontId="3"/>
  </si>
  <si>
    <t>J - AMBASSADOR JOHNSON</t>
    <phoneticPr fontId="3"/>
  </si>
  <si>
    <t>LETTER TO WILLIAM P.ROGERS, SECRETARY OF STATE</t>
  </si>
  <si>
    <t>WILLIAM P. ROGERS, SECRETARY OF STATE</t>
  </si>
  <si>
    <t>NEW PROJECT FOR S/PC</t>
    <phoneticPr fontId="3"/>
  </si>
  <si>
    <t>ANALYTICAL REPORT ON THE JAPAN DEFENSE AGENCY AND CIVILIAN CONTROL</t>
    <phoneticPr fontId="3"/>
  </si>
  <si>
    <t>CONFIDENTIAL/NOFORN</t>
    <phoneticPr fontId="3"/>
  </si>
  <si>
    <t>THE NIXON ADMINISTRATION: A NEW DIRECTION FOR AMERICA</t>
    <phoneticPr fontId="3"/>
  </si>
  <si>
    <t>HERBERT G. KLEIN, DIRECTOR OF COMMUNICATIONS FOR THE EXECUTIVE BRANCH</t>
    <phoneticPr fontId="3"/>
  </si>
  <si>
    <t>VUNC</t>
    <phoneticPr fontId="3"/>
  </si>
  <si>
    <t>OPRED - FURTHER CONSIDERATION OF PSYCHOLOGICAL OPERATIONS IN EAST ASIA: I - BROADCASTING TO NORTH KOREA</t>
    <phoneticPr fontId="3"/>
  </si>
  <si>
    <t>PAUL NEILSON, CHAIRMAN, PSYOP WORKING GROUP</t>
    <phoneticPr fontId="3"/>
  </si>
  <si>
    <t>EAST ASIAN AND PACIFIC INTERDEPARTMENTAL GROUP</t>
    <phoneticPr fontId="3"/>
  </si>
  <si>
    <t>OPRED - FURTHER CONSIDERATION OF SPECIAL PRIORITY AREAS</t>
    <phoneticPr fontId="3"/>
  </si>
  <si>
    <t>ACTING CHAIRMAN, EA/IG</t>
    <phoneticPr fontId="3"/>
  </si>
  <si>
    <t>CHAIRMAN, UNDER SECRETARIES COMMITTEE</t>
    <phoneticPr fontId="3"/>
  </si>
  <si>
    <t>CONSULATIONS ON KOREAN TROOP ISSUE</t>
    <phoneticPr fontId="3"/>
  </si>
  <si>
    <t>U. ALEXIS JOHNSON, ACTING CHAIRMAN</t>
  </si>
  <si>
    <t>TOP SECRET/NODIS</t>
    <phoneticPr fontId="3"/>
  </si>
  <si>
    <t>POSSIBLE SUBJECTS FOR FUTURE DISARMAMENT DISCUSSION WITH PEKING (U) - ACTION MEMORANDUM</t>
    <phoneticPr fontId="3"/>
  </si>
  <si>
    <t>ACDA - PHILIP J. FARLEY</t>
    <phoneticPr fontId="3"/>
  </si>
  <si>
    <t>EA - WINTHROP G. BROWN</t>
    <phoneticPr fontId="3"/>
  </si>
  <si>
    <t>SECRET/LIMDIS</t>
    <phoneticPr fontId="3"/>
  </si>
  <si>
    <t>SSC VII</t>
    <phoneticPr fontId="3"/>
  </si>
  <si>
    <t>AMERICAN EMBASSY TOKYO</t>
  </si>
  <si>
    <t>SECRET</t>
  </si>
  <si>
    <t>MONITORING</t>
    <phoneticPr fontId="3"/>
  </si>
  <si>
    <t>A PROPOSAL FOR ARMS CONTROL DISCUSSIONS WITH PEKING</t>
  </si>
  <si>
    <t>THEODRE L. ERIOT, JR., EXECUTIVE SECRETARY</t>
    <phoneticPr fontId="3"/>
  </si>
  <si>
    <t>DPRC - DOD BUDGET, INFORMATION MEMORANDUM</t>
    <phoneticPr fontId="3"/>
  </si>
  <si>
    <t>PM - RONALD I. SPIERS</t>
    <phoneticPr fontId="3"/>
  </si>
  <si>
    <t>TOP SECRET</t>
    <phoneticPr fontId="3"/>
  </si>
  <si>
    <t>SECURITY SUBCOMMITTEE</t>
    <phoneticPr fontId="3"/>
  </si>
  <si>
    <t>COORDINATED APPROACH TO US BASE REDUCTIONS IN JAPAN</t>
    <phoneticPr fontId="3"/>
  </si>
  <si>
    <t>SEVENTH FLEET HEADQUARTERS TO SASEBO</t>
    <phoneticPr fontId="3"/>
  </si>
  <si>
    <t>JAPAN BASE CONSOLIDATION</t>
    <phoneticPr fontId="3"/>
  </si>
  <si>
    <t>STATUS REPORT ON NSSMS</t>
    <phoneticPr fontId="3"/>
  </si>
  <si>
    <t>STAFF SECRETARY</t>
    <phoneticPr fontId="3"/>
  </si>
  <si>
    <t>DOD INSTALLATION AND ACTIVITY REDUCTIONS</t>
    <phoneticPr fontId="3"/>
  </si>
  <si>
    <t>SECRET - EXDIS</t>
    <phoneticPr fontId="3"/>
  </si>
  <si>
    <t>BASE REALIGNMENTS</t>
    <phoneticPr fontId="3"/>
  </si>
  <si>
    <t>BASE REALIGNMENTS: 90 DAY NOTICE PROBLEM</t>
    <phoneticPr fontId="3"/>
  </si>
  <si>
    <t>BASE REALIGNMENTS: SECOND MEETING OF BASE REVIEW</t>
    <phoneticPr fontId="3"/>
  </si>
  <si>
    <t>FY 71 OVERSEAS BASE REDUCTIONS</t>
    <phoneticPr fontId="3"/>
  </si>
  <si>
    <t>BASE REALIGNMENTS: RIF NOTIFICATIONS</t>
    <phoneticPr fontId="3"/>
  </si>
  <si>
    <t>BASE REALIGNMENTS: FOURTH MEETING OF BASE REVIEW COMMITTEE</t>
    <phoneticPr fontId="3"/>
  </si>
  <si>
    <t>BASE REALIGNMENTS: YOKOSUKA: DRYDOCK NO 6</t>
    <phoneticPr fontId="3"/>
  </si>
  <si>
    <t>BASE REALIGNMENT - ACCESS TO YOKOSUKA</t>
    <phoneticPr fontId="3"/>
  </si>
  <si>
    <t>BASE REALIGNMENTS: SCC MEETING</t>
    <phoneticPr fontId="3"/>
  </si>
  <si>
    <t>JEANNE W. DAVIS, STAFF SECRETARY</t>
    <phoneticPr fontId="3"/>
  </si>
  <si>
    <t>BASE REALIGNMENTS: FIFTH MEETING OF BASE REVIEW</t>
    <phoneticPr fontId="3"/>
  </si>
  <si>
    <t>BASE REALIGNMENTS: SCC MEETING: DRAFT JOINT PRESS STATEMENT (SECTION 1)</t>
    <phoneticPr fontId="3"/>
  </si>
  <si>
    <t>BASE REALIGNMENTS: SCC MEETING: DRAFT JOINT PRESS STATEMENT (SECTION 2)</t>
    <phoneticPr fontId="3"/>
  </si>
  <si>
    <t>JAPAN BASE REALIGNMENTS: PUBLIC ANNOUNCEMENT</t>
    <phoneticPr fontId="3"/>
  </si>
  <si>
    <t>EA- MARSHALL GREEN</t>
    <phoneticPr fontId="3"/>
  </si>
  <si>
    <t>JOINT PRESS RELEASE BY THE UNITED STATES JAPAN SECURITY CONSULTATIVE COMMITTEE</t>
    <phoneticPr fontId="3"/>
  </si>
  <si>
    <t>SECRET/EXDIS</t>
    <phoneticPr fontId="3"/>
  </si>
  <si>
    <t>BASE REALIGNMENTS: SCC MEETING: DRAFT JOINT PRESS PRESS STATEMENT (SECTION 1)</t>
    <phoneticPr fontId="3"/>
  </si>
  <si>
    <t>BASE REALIGNMENTS: SCC MEETING: DRAFT JOINT PRESS PRESS STATEMENT (SECTION 2)</t>
    <phoneticPr fontId="3"/>
  </si>
  <si>
    <t>BASE REALIGNMENTS: SCC MEETING</t>
  </si>
  <si>
    <t>BASE REALIGNMENTS: SCC MEETING: DRAFT JOINT PRESS STATEMENT</t>
    <phoneticPr fontId="3"/>
  </si>
  <si>
    <t>BASE REALIGNMENTS: SCC MEETING AND JOINT STATEMENT</t>
    <phoneticPr fontId="3"/>
  </si>
  <si>
    <t>BASE REALIGNMENTS (U)</t>
    <phoneticPr fontId="3"/>
  </si>
  <si>
    <t>HICOM</t>
    <phoneticPr fontId="3"/>
  </si>
  <si>
    <t>CINCPAC</t>
    <phoneticPr fontId="3"/>
  </si>
  <si>
    <t>BASE REALIGNMENTS: SCC MEETING: DRAFT JOINT PRESS PRESS STATEMENT</t>
    <phoneticPr fontId="3"/>
  </si>
  <si>
    <t>HICOMRY</t>
    <phoneticPr fontId="3"/>
  </si>
  <si>
    <t>BASE REALIGNMENTS: REVISION TO DRAFT JOINT PRESS STATEMENT: AND SASEBO HOUSING</t>
    <phoneticPr fontId="3"/>
  </si>
  <si>
    <t>PA GUIDANCE - FY71 OVERSEAS BASE REDUCTIONS (U) ?</t>
    <phoneticPr fontId="3"/>
  </si>
  <si>
    <t>ADMIN CINCPAC</t>
    <phoneticPr fontId="3"/>
  </si>
  <si>
    <t>SECDEF</t>
    <phoneticPr fontId="3"/>
  </si>
  <si>
    <t>PA GUIDANCE - FY OVERSEAS BASE REDUCTIONS:</t>
    <phoneticPr fontId="3"/>
  </si>
  <si>
    <t>USG/GOJ SCC MEETING: JOINT PRESS STATEMENT</t>
    <phoneticPr fontId="3"/>
  </si>
  <si>
    <t>USG/GOJ SCC MEETING: JOINT PRESS STATEMENT (CONTINUED)</t>
    <phoneticPr fontId="3"/>
  </si>
  <si>
    <t>BASE REALIGNMENTS: 12TH SCC MEETING</t>
    <phoneticPr fontId="3"/>
  </si>
  <si>
    <t>XII SECURITY CONSULTATIVE COMMITTEE</t>
    <phoneticPr fontId="3"/>
  </si>
  <si>
    <t>BASE REALIGNMENTS, JAPAN FROM ASSISTANT SECS NUTTER AND GREEN</t>
    <phoneticPr fontId="3"/>
  </si>
  <si>
    <t>ASSISTANT SECS NUTTER AND GREEN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</si>
</sst>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mmmm\ d\,\ yyyy;@"/>
    <numFmt numFmtId="177" formatCode="h:mm;@"/>
  </numFmts>
  <fonts count="6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9"/>
      <color theme="1"/>
      <name val="Arial"/>
      <family val="2"/>
    </font>
    <font>
      <sz val="6"/>
      <name val="游ゴシック"/>
      <family val="2"/>
      <charset val="128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" borderId="0" applyAlignment="0">
      <alignment vertical="center"/>
    </xf>
    <xf numFmtId="0" fontId="4" fillId="0" borderId="0" applyAlignment="0">
      <alignment vertical="center"/>
    </xf>
    <xf numFmtId="0" fontId="4" fillId="2" borderId="0" applyAlignment="0">
      <alignment vertical="center"/>
    </xf>
  </cellStyleXfs>
  <cellXfs count="49">
    <xf numFmtId="0" fontId="0" fillId="0" borderId="0" xfId="0">
      <alignment vertical="center"/>
    </xf>
    <xf numFmtId="0" fontId="2" fillId="3" borderId="0" xfId="0" applyFont="1" applyFill="1" applyAlignment="1">
      <alignment vertical="center" wrapText="1"/>
    </xf>
    <xf numFmtId="176" fontId="2" fillId="3" borderId="0" xfId="0" applyNumberFormat="1" applyFont="1" applyFill="1" applyAlignment="1">
      <alignment vertical="center" wrapText="1"/>
    </xf>
    <xf numFmtId="177" fontId="2" fillId="3" borderId="0" xfId="0" applyNumberFormat="1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2" fillId="3" borderId="0" xfId="0" applyFont="1" applyFill="1">
      <alignment vertical="center"/>
    </xf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176" fontId="2" fillId="4" borderId="0" xfId="0" applyNumberFormat="1" applyFont="1" applyFill="1" applyAlignment="1">
      <alignment horizontal="center" vertical="center" wrapText="1"/>
    </xf>
    <xf numFmtId="177" fontId="2" fillId="4" borderId="0" xfId="0" applyNumberFormat="1" applyFont="1" applyFill="1" applyAlignment="1">
      <alignment horizontal="center"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177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2" borderId="0" xfId="1" applyFo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horizontal="right" vertical="center" wrapText="1"/>
    </xf>
    <xf numFmtId="177" fontId="4" fillId="2" borderId="0" xfId="1" applyNumberFormat="1" applyFont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176" fontId="4" fillId="2" borderId="0" xfId="1" applyNumberFormat="1" applyFont="1" applyAlignment="1">
      <alignment vertical="center" wrapText="1"/>
    </xf>
    <xf numFmtId="177" fontId="4" fillId="2" borderId="0" xfId="1" applyNumberFormat="1" applyFont="1" applyAlignment="1">
      <alignment vertical="center" wrapText="1"/>
    </xf>
    <xf numFmtId="0" fontId="4" fillId="0" borderId="0" xfId="2" applyFont="1">
      <alignment vertical="center"/>
    </xf>
    <xf numFmtId="176" fontId="4" fillId="0" borderId="0" xfId="2" applyNumberFormat="1" applyFont="1">
      <alignment vertical="center"/>
    </xf>
    <xf numFmtId="177" fontId="4" fillId="0" borderId="0" xfId="2" applyNumberFormat="1" applyFont="1">
      <alignment vertical="center"/>
    </xf>
    <xf numFmtId="0" fontId="4" fillId="2" borderId="0" xfId="3" applyFont="1">
      <alignment vertical="center"/>
    </xf>
    <xf numFmtId="0" fontId="4" fillId="2" borderId="0" xfId="3" applyFont="1" applyAlignment="1">
      <alignment vertical="center" wrapText="1"/>
    </xf>
    <xf numFmtId="176" fontId="4" fillId="2" borderId="0" xfId="3" applyNumberFormat="1" applyFont="1" applyAlignment="1">
      <alignment vertical="center" wrapText="1"/>
    </xf>
    <xf numFmtId="177" fontId="4" fillId="2" borderId="0" xfId="3" applyNumberFormat="1" applyFont="1" applyAlignment="1">
      <alignment vertical="center" wrapText="1"/>
    </xf>
    <xf numFmtId="0" fontId="4" fillId="2" borderId="0" xfId="3" applyFont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0" fontId="4" fillId="0" borderId="0" xfId="2" applyFont="1" applyAlignment="1">
      <alignment horizontal="right" vertical="center"/>
    </xf>
    <xf numFmtId="0" fontId="4" fillId="0" borderId="0" xfId="4">
      <alignment vertical="center"/>
    </xf>
    <xf numFmtId="0" fontId="4" fillId="0" borderId="0" xfId="4" applyAlignment="1">
      <alignment vertical="center" wrapText="1"/>
    </xf>
    <xf numFmtId="176" fontId="4" fillId="0" borderId="0" xfId="4" applyNumberFormat="1" applyAlignment="1">
      <alignment vertical="center" wrapText="1"/>
    </xf>
    <xf numFmtId="177" fontId="4" fillId="0" borderId="0" xfId="4" applyNumberFormat="1" applyAlignment="1">
      <alignment vertical="center" wrapText="1"/>
    </xf>
    <xf numFmtId="0" fontId="4" fillId="0" borderId="0" xfId="4" applyAlignment="1">
      <alignment horizontal="right" vertical="center" wrapText="1"/>
    </xf>
    <xf numFmtId="0" fontId="4" fillId="2" borderId="0" xfId="5">
      <alignment vertical="center"/>
    </xf>
    <xf numFmtId="0" fontId="4" fillId="2" borderId="0" xfId="5" applyAlignment="1">
      <alignment vertical="center" wrapText="1"/>
    </xf>
    <xf numFmtId="176" fontId="4" fillId="2" borderId="0" xfId="5" applyNumberFormat="1" applyAlignment="1">
      <alignment vertical="center" wrapText="1"/>
    </xf>
    <xf numFmtId="177" fontId="4" fillId="2" borderId="0" xfId="5" applyNumberFormat="1" applyAlignment="1">
      <alignment vertical="center" wrapText="1"/>
    </xf>
    <xf numFmtId="0" fontId="4" fillId="2" borderId="0" xfId="5" applyAlignment="1">
      <alignment horizontal="right" vertical="center" wrapText="1"/>
    </xf>
    <xf numFmtId="176" fontId="4" fillId="2" borderId="0" xfId="5" applyNumberFormat="1">
      <alignment vertical="center"/>
    </xf>
    <xf numFmtId="177" fontId="4" fillId="2" borderId="0" xfId="5" applyNumberFormat="1">
      <alignment vertical="center"/>
    </xf>
    <xf numFmtId="0" fontId="4" fillId="2" borderId="0" xfId="5" applyAlignment="1">
      <alignment horizontal="right" vertical="center"/>
    </xf>
    <xf numFmtId="176" fontId="4" fillId="0" borderId="0" xfId="4" applyNumberFormat="1">
      <alignment vertical="center"/>
    </xf>
    <xf numFmtId="177" fontId="4" fillId="0" borderId="0" xfId="4" applyNumberFormat="1">
      <alignment vertical="center"/>
    </xf>
    <xf numFmtId="0" fontId="4" fillId="0" borderId="0" xfId="4" applyAlignment="1">
      <alignment horizontal="right" vertical="center"/>
    </xf>
    <xf numFmtId="0" fontId="2" fillId="3" borderId="0" xfId="0" applyFont="1" applyFill="1" applyAlignment="1">
      <alignment horizontal="left" vertical="top"/>
    </xf>
  </cellXfs>
  <cellStyles count="6">
    <cellStyle name="20% - アクセント 3" xfId="1" builtinId="38"/>
    <cellStyle name="スタイル 1" xfId="2" xr:uid="{85114A8E-833F-4612-9A0D-6838878E30F2}"/>
    <cellStyle name="スタイル 2" xfId="3" xr:uid="{9F976DA6-8B1B-44CF-9835-6A14416FD851}"/>
    <cellStyle name="スタイル 3" xfId="4" xr:uid="{44F7FCB9-C7D5-40C0-AE5E-F0B7F4258C6E}"/>
    <cellStyle name="スタイル 4" xfId="5" xr:uid="{6DC24A1D-AEC0-474D-9344-186C7F79325F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5578C-B315-4241-86AD-A2699D9E228B}">
  <dimension ref="A1:J80"/>
  <sheetViews>
    <sheetView tabSelected="1" workbookViewId="0">
      <selection activeCell="I80" sqref="I80"/>
    </sheetView>
  </sheetViews>
  <sheetFormatPr defaultColWidth="11.5546875" defaultRowHeight="12" x14ac:dyDescent="0.4"/>
  <cols>
    <col min="1" max="1" width="3.109375" style="10" customWidth="1"/>
    <col min="2" max="2" width="41.44140625" style="11" customWidth="1"/>
    <col min="3" max="3" width="26" style="11" customWidth="1"/>
    <col min="4" max="4" width="23.77734375" style="11" customWidth="1"/>
    <col min="5" max="5" width="20.21875" style="11" customWidth="1"/>
    <col min="6" max="6" width="15" style="12" customWidth="1"/>
    <col min="7" max="7" width="4.5546875" style="13" customWidth="1"/>
    <col min="8" max="8" width="9.6640625" style="14" customWidth="1"/>
    <col min="9" max="9" width="4.6640625" style="11" customWidth="1"/>
    <col min="10" max="10" width="3.6640625" style="10" customWidth="1"/>
    <col min="11" max="16384" width="11.5546875" style="10"/>
  </cols>
  <sheetData>
    <row r="1" spans="1:10" s="5" customFormat="1" x14ac:dyDescent="0.4">
      <c r="A1" s="48" t="s">
        <v>0</v>
      </c>
      <c r="B1" s="48"/>
      <c r="C1" s="48"/>
      <c r="D1" s="1"/>
      <c r="E1" s="1"/>
      <c r="F1" s="2"/>
      <c r="G1" s="3"/>
      <c r="H1" s="4"/>
      <c r="I1" s="1"/>
    </row>
    <row r="2" spans="1:10" s="6" customFormat="1" x14ac:dyDescent="0.4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7" t="s">
        <v>8</v>
      </c>
      <c r="I2" s="7" t="s">
        <v>9</v>
      </c>
      <c r="J2" s="6" t="s">
        <v>10</v>
      </c>
    </row>
    <row r="3" spans="1:10" x14ac:dyDescent="0.4">
      <c r="A3" s="10">
        <v>1</v>
      </c>
      <c r="B3" s="11" t="s">
        <v>11</v>
      </c>
      <c r="C3" s="11" t="s">
        <v>12</v>
      </c>
      <c r="D3" s="11" t="s">
        <v>13</v>
      </c>
      <c r="E3" s="11" t="s">
        <v>14</v>
      </c>
      <c r="F3" s="12">
        <f>DATE(1964,11,12)</f>
        <v>23693</v>
      </c>
      <c r="H3" s="14" t="s">
        <v>15</v>
      </c>
      <c r="I3" s="11">
        <v>2</v>
      </c>
      <c r="J3" s="10">
        <v>29</v>
      </c>
    </row>
    <row r="4" spans="1:10" s="15" customFormat="1" ht="36" x14ac:dyDescent="0.4">
      <c r="A4" s="15">
        <v>2</v>
      </c>
      <c r="B4" s="16" t="s">
        <v>16</v>
      </c>
      <c r="C4" s="16"/>
      <c r="D4" s="16" t="s">
        <v>17</v>
      </c>
      <c r="E4" s="16" t="s">
        <v>18</v>
      </c>
      <c r="F4" s="17" t="s">
        <v>19</v>
      </c>
      <c r="G4" s="18"/>
      <c r="H4" s="19" t="s">
        <v>15</v>
      </c>
      <c r="I4" s="16">
        <v>4</v>
      </c>
      <c r="J4" s="15">
        <v>29</v>
      </c>
    </row>
    <row r="5" spans="1:10" x14ac:dyDescent="0.4">
      <c r="A5" s="10">
        <v>3</v>
      </c>
      <c r="B5" s="11" t="s">
        <v>20</v>
      </c>
      <c r="D5" s="11" t="s">
        <v>21</v>
      </c>
      <c r="E5" s="11" t="s">
        <v>18</v>
      </c>
      <c r="F5" s="12">
        <f>DATE(1966,12,10)</f>
        <v>24451</v>
      </c>
      <c r="G5" s="13">
        <v>0.53402777777777777</v>
      </c>
      <c r="H5" s="14" t="s">
        <v>15</v>
      </c>
      <c r="I5" s="11">
        <v>3</v>
      </c>
      <c r="J5" s="10">
        <v>29</v>
      </c>
    </row>
    <row r="6" spans="1:10" s="15" customFormat="1" ht="24" x14ac:dyDescent="0.4">
      <c r="A6" s="15">
        <v>4</v>
      </c>
      <c r="B6" s="16" t="s">
        <v>22</v>
      </c>
      <c r="C6" s="16" t="s">
        <v>23</v>
      </c>
      <c r="D6" s="16" t="s">
        <v>24</v>
      </c>
      <c r="E6" s="16" t="s">
        <v>18</v>
      </c>
      <c r="F6" s="20">
        <f>DATE(1967,1,11)</f>
        <v>24483</v>
      </c>
      <c r="G6" s="21"/>
      <c r="H6" s="19" t="s">
        <v>15</v>
      </c>
      <c r="I6" s="16">
        <v>4</v>
      </c>
      <c r="J6" s="15">
        <v>29</v>
      </c>
    </row>
    <row r="7" spans="1:10" x14ac:dyDescent="0.4">
      <c r="A7" s="10">
        <v>5</v>
      </c>
      <c r="B7" s="11" t="s">
        <v>25</v>
      </c>
      <c r="E7" s="11" t="s">
        <v>18</v>
      </c>
      <c r="F7" s="12">
        <f>DATE(1967,1,13)</f>
        <v>24485</v>
      </c>
      <c r="G7" s="13">
        <v>0.90972222222222221</v>
      </c>
      <c r="H7" s="14" t="s">
        <v>15</v>
      </c>
      <c r="I7" s="11">
        <v>3</v>
      </c>
      <c r="J7" s="10">
        <v>29</v>
      </c>
    </row>
    <row r="8" spans="1:10" s="15" customFormat="1" x14ac:dyDescent="0.4">
      <c r="A8" s="15">
        <v>6</v>
      </c>
      <c r="B8" s="16" t="s">
        <v>26</v>
      </c>
      <c r="C8" s="16"/>
      <c r="D8" s="16"/>
      <c r="E8" s="16" t="s">
        <v>18</v>
      </c>
      <c r="F8" s="20">
        <f>DATE(1967,1,16)</f>
        <v>24488</v>
      </c>
      <c r="G8" s="21">
        <v>0.81180555555555556</v>
      </c>
      <c r="H8" s="19" t="s">
        <v>15</v>
      </c>
      <c r="I8" s="16">
        <v>1</v>
      </c>
      <c r="J8" s="15">
        <v>29</v>
      </c>
    </row>
    <row r="9" spans="1:10" x14ac:dyDescent="0.4">
      <c r="A9" s="10">
        <v>7</v>
      </c>
      <c r="B9" s="11" t="s">
        <v>27</v>
      </c>
      <c r="C9" s="11" t="s">
        <v>21</v>
      </c>
      <c r="D9" s="11" t="s">
        <v>28</v>
      </c>
      <c r="E9" s="11" t="s">
        <v>18</v>
      </c>
      <c r="F9" s="12">
        <f>DATE(1967,2,8)</f>
        <v>24511</v>
      </c>
      <c r="G9" s="13">
        <v>0.22013888888888888</v>
      </c>
      <c r="H9" s="14" t="s">
        <v>15</v>
      </c>
      <c r="I9" s="11">
        <v>1</v>
      </c>
      <c r="J9" s="10">
        <v>29</v>
      </c>
    </row>
    <row r="10" spans="1:10" s="15" customFormat="1" ht="24" x14ac:dyDescent="0.4">
      <c r="A10" s="15">
        <v>8</v>
      </c>
      <c r="B10" s="16" t="s">
        <v>29</v>
      </c>
      <c r="C10" s="16" t="s">
        <v>21</v>
      </c>
      <c r="D10" s="16" t="s">
        <v>30</v>
      </c>
      <c r="E10" s="16" t="s">
        <v>18</v>
      </c>
      <c r="F10" s="20">
        <f>DATE(1967,5,25)</f>
        <v>24617</v>
      </c>
      <c r="G10" s="21"/>
      <c r="H10" s="19" t="s">
        <v>15</v>
      </c>
      <c r="I10" s="16">
        <v>10</v>
      </c>
      <c r="J10" s="15">
        <v>29</v>
      </c>
    </row>
    <row r="11" spans="1:10" x14ac:dyDescent="0.4">
      <c r="A11" s="10">
        <v>9</v>
      </c>
      <c r="B11" s="11" t="s">
        <v>31</v>
      </c>
      <c r="C11" s="11" t="s">
        <v>21</v>
      </c>
      <c r="D11" s="11" t="s">
        <v>30</v>
      </c>
      <c r="E11" s="11" t="s">
        <v>18</v>
      </c>
      <c r="F11" s="12">
        <f>DATE(1967,9,8)</f>
        <v>24723</v>
      </c>
      <c r="H11" s="14" t="s">
        <v>15</v>
      </c>
      <c r="I11" s="11">
        <v>21</v>
      </c>
      <c r="J11" s="10">
        <v>29</v>
      </c>
    </row>
    <row r="12" spans="1:10" s="15" customFormat="1" x14ac:dyDescent="0.4">
      <c r="A12" s="15">
        <v>10</v>
      </c>
      <c r="B12" s="16" t="s">
        <v>32</v>
      </c>
      <c r="C12" s="16" t="s">
        <v>21</v>
      </c>
      <c r="D12" s="16" t="s">
        <v>33</v>
      </c>
      <c r="E12" s="16" t="s">
        <v>18</v>
      </c>
      <c r="F12" s="20">
        <f>DATE(1967,12,20)</f>
        <v>24826</v>
      </c>
      <c r="G12" s="21">
        <f>TIME(7,22,0)</f>
        <v>0.30694444444444446</v>
      </c>
      <c r="H12" s="19" t="s">
        <v>15</v>
      </c>
      <c r="I12" s="16">
        <v>2</v>
      </c>
      <c r="J12" s="15">
        <v>29</v>
      </c>
    </row>
    <row r="13" spans="1:10" x14ac:dyDescent="0.4">
      <c r="A13" s="10">
        <v>11</v>
      </c>
      <c r="B13" s="11" t="s">
        <v>20</v>
      </c>
      <c r="D13" s="11" t="s">
        <v>21</v>
      </c>
      <c r="E13" s="11" t="s">
        <v>18</v>
      </c>
      <c r="F13" s="12">
        <f>DATE(1967,12,28)</f>
        <v>24834</v>
      </c>
      <c r="G13" s="13">
        <f>TIME(17,25,0)</f>
        <v>0.72569444444444442</v>
      </c>
      <c r="H13" s="14" t="s">
        <v>15</v>
      </c>
      <c r="I13" s="11">
        <v>1</v>
      </c>
      <c r="J13" s="10">
        <v>29</v>
      </c>
    </row>
    <row r="14" spans="1:10" s="15" customFormat="1" ht="24" x14ac:dyDescent="0.4">
      <c r="A14" s="15">
        <v>12</v>
      </c>
      <c r="B14" s="16" t="s">
        <v>34</v>
      </c>
      <c r="C14" s="16" t="s">
        <v>35</v>
      </c>
      <c r="D14" s="16" t="s">
        <v>36</v>
      </c>
      <c r="E14" s="16" t="s">
        <v>37</v>
      </c>
      <c r="F14" s="20">
        <f>DATE(1968,1,24)</f>
        <v>24861</v>
      </c>
      <c r="G14" s="21"/>
      <c r="H14" s="19" t="s">
        <v>15</v>
      </c>
      <c r="I14" s="16">
        <v>6</v>
      </c>
      <c r="J14" s="15">
        <v>29</v>
      </c>
    </row>
    <row r="15" spans="1:10" x14ac:dyDescent="0.4">
      <c r="A15" s="10">
        <v>13</v>
      </c>
      <c r="B15" s="11" t="s">
        <v>38</v>
      </c>
      <c r="C15" s="11" t="s">
        <v>21</v>
      </c>
      <c r="D15" s="11" t="s">
        <v>30</v>
      </c>
      <c r="E15" s="11" t="s">
        <v>14</v>
      </c>
      <c r="F15" s="12">
        <f>DATE(1968,3,22)</f>
        <v>24919</v>
      </c>
      <c r="H15" s="14" t="s">
        <v>15</v>
      </c>
      <c r="I15" s="11">
        <v>2</v>
      </c>
      <c r="J15" s="10">
        <v>29</v>
      </c>
    </row>
    <row r="16" spans="1:10" s="15" customFormat="1" ht="24" x14ac:dyDescent="0.4">
      <c r="A16" s="15">
        <v>14</v>
      </c>
      <c r="B16" s="16" t="s">
        <v>39</v>
      </c>
      <c r="C16" s="16" t="s">
        <v>21</v>
      </c>
      <c r="D16" s="16" t="s">
        <v>33</v>
      </c>
      <c r="E16" s="16" t="s">
        <v>14</v>
      </c>
      <c r="F16" s="20">
        <f>DATE(1968,4,12)</f>
        <v>24940</v>
      </c>
      <c r="G16" s="21">
        <f>TIME(10,41,0)</f>
        <v>0.44513888888888886</v>
      </c>
      <c r="H16" s="19" t="s">
        <v>15</v>
      </c>
      <c r="I16" s="16">
        <v>3</v>
      </c>
      <c r="J16" s="15">
        <v>29</v>
      </c>
    </row>
    <row r="17" spans="1:10" x14ac:dyDescent="0.4">
      <c r="A17" s="10">
        <v>15</v>
      </c>
      <c r="B17" s="11" t="s">
        <v>20</v>
      </c>
      <c r="D17" s="11" t="s">
        <v>21</v>
      </c>
      <c r="E17" s="11" t="s">
        <v>14</v>
      </c>
      <c r="F17" s="12">
        <f>DATE(1968,4,16)</f>
        <v>24944</v>
      </c>
      <c r="G17" s="13">
        <f>TIME(0,16,0)</f>
        <v>1.1111111111111112E-2</v>
      </c>
      <c r="H17" s="14" t="s">
        <v>15</v>
      </c>
      <c r="I17" s="11">
        <v>1</v>
      </c>
      <c r="J17" s="10">
        <v>29</v>
      </c>
    </row>
    <row r="18" spans="1:10" s="15" customFormat="1" x14ac:dyDescent="0.4">
      <c r="A18" s="15">
        <v>16</v>
      </c>
      <c r="B18" s="16" t="s">
        <v>40</v>
      </c>
      <c r="C18" s="16" t="s">
        <v>21</v>
      </c>
      <c r="D18" s="16" t="s">
        <v>30</v>
      </c>
      <c r="E18" s="16" t="s">
        <v>41</v>
      </c>
      <c r="F18" s="20">
        <f>DATE(1968,6,6)</f>
        <v>24995</v>
      </c>
      <c r="G18" s="21"/>
      <c r="H18" s="19" t="s">
        <v>15</v>
      </c>
      <c r="I18" s="16">
        <v>1</v>
      </c>
      <c r="J18" s="15">
        <v>29</v>
      </c>
    </row>
    <row r="19" spans="1:10" ht="48" x14ac:dyDescent="0.4">
      <c r="A19" s="10">
        <v>17</v>
      </c>
      <c r="B19" s="11" t="s">
        <v>42</v>
      </c>
      <c r="C19" s="11" t="s">
        <v>43</v>
      </c>
      <c r="D19" s="11" t="s">
        <v>44</v>
      </c>
      <c r="E19" s="11" t="s">
        <v>18</v>
      </c>
      <c r="F19" s="12">
        <f>DATE(1969,2,20)</f>
        <v>25254</v>
      </c>
      <c r="H19" s="14" t="s">
        <v>15</v>
      </c>
      <c r="I19" s="11">
        <v>1</v>
      </c>
      <c r="J19" s="10">
        <v>29</v>
      </c>
    </row>
    <row r="20" spans="1:10" s="15" customFormat="1" ht="24" x14ac:dyDescent="0.4">
      <c r="A20" s="15">
        <v>18</v>
      </c>
      <c r="B20" s="16" t="s">
        <v>45</v>
      </c>
      <c r="C20" s="16" t="s">
        <v>21</v>
      </c>
      <c r="D20" s="16" t="s">
        <v>30</v>
      </c>
      <c r="E20" s="16" t="s">
        <v>14</v>
      </c>
      <c r="F20" s="20">
        <f>DATE(1969,3,25)</f>
        <v>25287</v>
      </c>
      <c r="G20" s="21"/>
      <c r="H20" s="19" t="s">
        <v>15</v>
      </c>
      <c r="I20" s="16">
        <v>2</v>
      </c>
      <c r="J20" s="15">
        <v>29</v>
      </c>
    </row>
    <row r="21" spans="1:10" ht="24" x14ac:dyDescent="0.4">
      <c r="A21" s="10">
        <v>19</v>
      </c>
      <c r="B21" s="11" t="s">
        <v>46</v>
      </c>
      <c r="C21" s="11" t="s">
        <v>47</v>
      </c>
      <c r="D21" s="11" t="s">
        <v>48</v>
      </c>
      <c r="E21" s="11" t="s">
        <v>18</v>
      </c>
      <c r="F21" s="12">
        <f>DATE(1969,6,13)</f>
        <v>25367</v>
      </c>
      <c r="H21" s="14" t="s">
        <v>15</v>
      </c>
      <c r="I21" s="11">
        <v>2</v>
      </c>
      <c r="J21" s="10">
        <v>29</v>
      </c>
    </row>
    <row r="22" spans="1:10" s="15" customFormat="1" ht="24" x14ac:dyDescent="0.4">
      <c r="A22" s="15">
        <v>20</v>
      </c>
      <c r="B22" s="16" t="s">
        <v>49</v>
      </c>
      <c r="C22" s="16" t="s">
        <v>50</v>
      </c>
      <c r="D22" s="16" t="s">
        <v>51</v>
      </c>
      <c r="E22" s="16" t="s">
        <v>18</v>
      </c>
      <c r="F22" s="20">
        <f>DATE(1969,6,19)</f>
        <v>25373</v>
      </c>
      <c r="G22" s="21"/>
      <c r="H22" s="19" t="s">
        <v>15</v>
      </c>
      <c r="I22" s="16">
        <v>6</v>
      </c>
      <c r="J22" s="15">
        <v>29</v>
      </c>
    </row>
    <row r="23" spans="1:10" ht="24" x14ac:dyDescent="0.4">
      <c r="A23" s="10">
        <v>21</v>
      </c>
      <c r="B23" s="11" t="s">
        <v>52</v>
      </c>
      <c r="D23" s="11" t="s">
        <v>53</v>
      </c>
      <c r="F23" s="12">
        <f>DATE(1969,7,3)</f>
        <v>25387</v>
      </c>
      <c r="H23" s="14" t="s">
        <v>15</v>
      </c>
      <c r="I23" s="11">
        <v>1</v>
      </c>
      <c r="J23" s="10">
        <v>29</v>
      </c>
    </row>
    <row r="24" spans="1:10" s="15" customFormat="1" x14ac:dyDescent="0.4">
      <c r="A24" s="15">
        <v>22</v>
      </c>
      <c r="B24" s="16" t="s">
        <v>54</v>
      </c>
      <c r="C24" s="16"/>
      <c r="D24" s="16"/>
      <c r="E24" s="16" t="s">
        <v>18</v>
      </c>
      <c r="F24" s="20">
        <f>DATE(1969,10,10)</f>
        <v>25486</v>
      </c>
      <c r="G24" s="21"/>
      <c r="H24" s="19" t="s">
        <v>15</v>
      </c>
      <c r="I24" s="16">
        <v>4</v>
      </c>
      <c r="J24" s="15">
        <v>29</v>
      </c>
    </row>
    <row r="25" spans="1:10" ht="24" x14ac:dyDescent="0.4">
      <c r="A25" s="10">
        <v>23</v>
      </c>
      <c r="B25" s="11" t="s">
        <v>55</v>
      </c>
      <c r="C25" s="11" t="s">
        <v>21</v>
      </c>
      <c r="D25" s="11" t="s">
        <v>30</v>
      </c>
      <c r="E25" s="11" t="s">
        <v>56</v>
      </c>
      <c r="F25" s="12">
        <f>DATE(1969,11,24)</f>
        <v>25531</v>
      </c>
      <c r="H25" s="14" t="s">
        <v>15</v>
      </c>
      <c r="I25" s="11">
        <v>7</v>
      </c>
      <c r="J25" s="10">
        <v>29</v>
      </c>
    </row>
    <row r="26" spans="1:10" s="15" customFormat="1" ht="36" x14ac:dyDescent="0.4">
      <c r="A26" s="15">
        <v>24</v>
      </c>
      <c r="B26" s="16" t="s">
        <v>57</v>
      </c>
      <c r="C26" s="16" t="s">
        <v>58</v>
      </c>
      <c r="D26" s="16"/>
      <c r="E26" s="16"/>
      <c r="F26" s="20">
        <f>DATE(1969,12,15)</f>
        <v>25552</v>
      </c>
      <c r="G26" s="21"/>
      <c r="H26" s="19" t="s">
        <v>15</v>
      </c>
      <c r="I26" s="16">
        <v>11</v>
      </c>
      <c r="J26" s="15">
        <v>29</v>
      </c>
    </row>
    <row r="27" spans="1:10" x14ac:dyDescent="0.4">
      <c r="A27" s="10">
        <v>25</v>
      </c>
      <c r="B27" s="11" t="s">
        <v>59</v>
      </c>
      <c r="C27" s="11" t="s">
        <v>21</v>
      </c>
      <c r="D27" s="11" t="s">
        <v>30</v>
      </c>
      <c r="E27" s="11" t="s">
        <v>14</v>
      </c>
      <c r="F27" s="12">
        <f>DATE(1970,2,7)</f>
        <v>25606</v>
      </c>
      <c r="H27" s="14" t="s">
        <v>15</v>
      </c>
      <c r="I27" s="11">
        <v>2</v>
      </c>
      <c r="J27" s="10">
        <v>29</v>
      </c>
    </row>
    <row r="28" spans="1:10" s="15" customFormat="1" ht="36" x14ac:dyDescent="0.4">
      <c r="A28" s="15">
        <v>26</v>
      </c>
      <c r="B28" s="16" t="s">
        <v>60</v>
      </c>
      <c r="C28" s="16" t="s">
        <v>61</v>
      </c>
      <c r="D28" s="16" t="s">
        <v>62</v>
      </c>
      <c r="E28" s="16" t="s">
        <v>18</v>
      </c>
      <c r="F28" s="20">
        <f>DATE(1970,2,17)</f>
        <v>25616</v>
      </c>
      <c r="G28" s="21"/>
      <c r="H28" s="19" t="s">
        <v>15</v>
      </c>
      <c r="I28" s="16">
        <v>11</v>
      </c>
      <c r="J28" s="15">
        <v>29</v>
      </c>
    </row>
    <row r="29" spans="1:10" ht="24" x14ac:dyDescent="0.4">
      <c r="A29" s="10">
        <v>27</v>
      </c>
      <c r="B29" s="11" t="s">
        <v>63</v>
      </c>
      <c r="C29" s="11" t="s">
        <v>64</v>
      </c>
      <c r="D29" s="11" t="s">
        <v>65</v>
      </c>
      <c r="E29" s="11" t="s">
        <v>18</v>
      </c>
      <c r="F29" s="12">
        <f>DATE(1970,3,2)</f>
        <v>25629</v>
      </c>
      <c r="H29" s="14" t="s">
        <v>15</v>
      </c>
      <c r="I29" s="11">
        <v>1</v>
      </c>
      <c r="J29" s="10">
        <v>29</v>
      </c>
    </row>
    <row r="30" spans="1:10" s="15" customFormat="1" ht="24" x14ac:dyDescent="0.4">
      <c r="A30" s="15">
        <v>28</v>
      </c>
      <c r="B30" s="16" t="s">
        <v>66</v>
      </c>
      <c r="C30" s="16" t="s">
        <v>67</v>
      </c>
      <c r="D30" s="16"/>
      <c r="E30" s="16" t="s">
        <v>68</v>
      </c>
      <c r="F30" s="20">
        <f>DATE(1970,6,12)</f>
        <v>25731</v>
      </c>
      <c r="G30" s="21"/>
      <c r="H30" s="19" t="s">
        <v>15</v>
      </c>
      <c r="I30" s="16">
        <v>5</v>
      </c>
      <c r="J30" s="15">
        <v>29</v>
      </c>
    </row>
    <row r="31" spans="1:10" ht="24" x14ac:dyDescent="0.4">
      <c r="A31" s="10">
        <v>29</v>
      </c>
      <c r="B31" s="11" t="s">
        <v>69</v>
      </c>
      <c r="C31" s="11" t="s">
        <v>70</v>
      </c>
      <c r="D31" s="11" t="s">
        <v>71</v>
      </c>
      <c r="E31" s="11" t="s">
        <v>72</v>
      </c>
      <c r="F31" s="12">
        <f>DATE(1970,6,26)</f>
        <v>25745</v>
      </c>
      <c r="H31" s="14" t="s">
        <v>15</v>
      </c>
      <c r="I31" s="11">
        <v>38</v>
      </c>
      <c r="J31" s="10">
        <v>29</v>
      </c>
    </row>
    <row r="32" spans="1:10" s="15" customFormat="1" x14ac:dyDescent="0.4">
      <c r="A32" s="15">
        <v>30</v>
      </c>
      <c r="B32" s="16" t="s">
        <v>73</v>
      </c>
      <c r="C32" s="16" t="s">
        <v>21</v>
      </c>
      <c r="D32" s="16" t="s">
        <v>33</v>
      </c>
      <c r="E32" s="16" t="s">
        <v>18</v>
      </c>
      <c r="F32" s="20">
        <f>DATE(1970,6,29)</f>
        <v>25748</v>
      </c>
      <c r="G32" s="21">
        <f>TIME(8,4,0)</f>
        <v>0.33611111111111114</v>
      </c>
      <c r="H32" s="19" t="s">
        <v>15</v>
      </c>
      <c r="I32" s="16">
        <v>1</v>
      </c>
      <c r="J32" s="15">
        <v>29</v>
      </c>
    </row>
    <row r="33" spans="1:10" s="22" customFormat="1" x14ac:dyDescent="0.4">
      <c r="A33" s="22">
        <v>31</v>
      </c>
      <c r="B33" s="22" t="s">
        <v>73</v>
      </c>
      <c r="C33" s="22" t="s">
        <v>74</v>
      </c>
      <c r="E33" s="22" t="s">
        <v>75</v>
      </c>
      <c r="F33" s="23">
        <f>DATE(1970,6,29)</f>
        <v>25748</v>
      </c>
      <c r="G33" s="24"/>
      <c r="H33" s="14" t="s">
        <v>15</v>
      </c>
      <c r="I33" s="22">
        <v>1</v>
      </c>
      <c r="J33" s="22">
        <v>29</v>
      </c>
    </row>
    <row r="34" spans="1:10" s="25" customFormat="1" x14ac:dyDescent="0.4">
      <c r="A34" s="25">
        <v>32</v>
      </c>
      <c r="B34" s="26" t="s">
        <v>76</v>
      </c>
      <c r="C34" s="26"/>
      <c r="D34" s="26"/>
      <c r="E34" s="26" t="s">
        <v>18</v>
      </c>
      <c r="F34" s="27">
        <f>DATE(1970,7,3)</f>
        <v>25752</v>
      </c>
      <c r="G34" s="28">
        <f>TIME(20,22,0)</f>
        <v>0.84861111111111109</v>
      </c>
      <c r="H34" s="29" t="s">
        <v>15</v>
      </c>
      <c r="I34" s="26">
        <v>3</v>
      </c>
      <c r="J34" s="25">
        <v>29</v>
      </c>
    </row>
    <row r="35" spans="1:10" s="22" customFormat="1" x14ac:dyDescent="0.4">
      <c r="A35" s="22">
        <v>33</v>
      </c>
      <c r="B35" s="30" t="s">
        <v>77</v>
      </c>
      <c r="C35" s="22" t="s">
        <v>78</v>
      </c>
      <c r="E35" s="22" t="s">
        <v>72</v>
      </c>
      <c r="F35" s="23">
        <f>DATE(1970,7,8)</f>
        <v>25757</v>
      </c>
      <c r="G35" s="24"/>
      <c r="H35" s="31" t="s">
        <v>15</v>
      </c>
      <c r="I35" s="22">
        <v>2</v>
      </c>
      <c r="J35" s="22">
        <v>29</v>
      </c>
    </row>
    <row r="36" spans="1:10" s="25" customFormat="1" x14ac:dyDescent="0.4">
      <c r="A36" s="25">
        <v>34</v>
      </c>
      <c r="B36" s="26" t="s">
        <v>73</v>
      </c>
      <c r="C36" s="26" t="s">
        <v>21</v>
      </c>
      <c r="D36" s="26" t="s">
        <v>33</v>
      </c>
      <c r="E36" s="26" t="s">
        <v>14</v>
      </c>
      <c r="F36" s="27">
        <f>DATE(1970,7,14)</f>
        <v>25763</v>
      </c>
      <c r="G36" s="28">
        <f>TIME(7,35,0)</f>
        <v>0.31597222222222221</v>
      </c>
      <c r="H36" s="29" t="s">
        <v>15</v>
      </c>
      <c r="I36" s="26">
        <v>2</v>
      </c>
      <c r="J36" s="25">
        <v>29</v>
      </c>
    </row>
    <row r="37" spans="1:10" s="32" customFormat="1" x14ac:dyDescent="0.4">
      <c r="A37" s="32">
        <v>35</v>
      </c>
      <c r="B37" s="33" t="s">
        <v>79</v>
      </c>
      <c r="C37" s="33" t="s">
        <v>80</v>
      </c>
      <c r="D37" s="33" t="s">
        <v>36</v>
      </c>
      <c r="E37" s="33" t="s">
        <v>81</v>
      </c>
      <c r="F37" s="34">
        <f>DATE(1970,7,20)</f>
        <v>25769</v>
      </c>
      <c r="G37" s="35"/>
      <c r="H37" s="36" t="s">
        <v>15</v>
      </c>
      <c r="I37" s="33">
        <v>28</v>
      </c>
      <c r="J37" s="32">
        <v>29</v>
      </c>
    </row>
    <row r="38" spans="1:10" s="25" customFormat="1" x14ac:dyDescent="0.4">
      <c r="A38" s="25">
        <v>36</v>
      </c>
      <c r="B38" s="26" t="s">
        <v>82</v>
      </c>
      <c r="C38" s="26" t="s">
        <v>21</v>
      </c>
      <c r="D38" s="26" t="s">
        <v>33</v>
      </c>
      <c r="E38" s="26" t="s">
        <v>18</v>
      </c>
      <c r="F38" s="27">
        <f>DATE(1970,7,22)</f>
        <v>25771</v>
      </c>
      <c r="G38" s="28">
        <f>TIME(10,25,0)</f>
        <v>0.43402777777777779</v>
      </c>
      <c r="H38" s="29" t="s">
        <v>15</v>
      </c>
      <c r="I38" s="26">
        <v>3</v>
      </c>
      <c r="J38" s="25">
        <v>29</v>
      </c>
    </row>
    <row r="39" spans="1:10" s="32" customFormat="1" x14ac:dyDescent="0.4">
      <c r="A39" s="32">
        <v>37</v>
      </c>
      <c r="B39" s="33" t="s">
        <v>83</v>
      </c>
      <c r="C39" s="33"/>
      <c r="D39" s="33"/>
      <c r="E39" s="33" t="s">
        <v>18</v>
      </c>
      <c r="F39" s="34">
        <f>DATE(1970,8,24)</f>
        <v>25804</v>
      </c>
      <c r="G39" s="35">
        <f>TIME(16,29,0)</f>
        <v>0.68680555555555556</v>
      </c>
      <c r="H39" s="36" t="s">
        <v>15</v>
      </c>
      <c r="I39" s="33">
        <v>5</v>
      </c>
      <c r="J39" s="32">
        <v>29</v>
      </c>
    </row>
    <row r="40" spans="1:10" s="37" customFormat="1" x14ac:dyDescent="0.4">
      <c r="A40" s="37">
        <v>38</v>
      </c>
      <c r="B40" s="38" t="s">
        <v>84</v>
      </c>
      <c r="C40" s="38" t="s">
        <v>21</v>
      </c>
      <c r="D40" s="38" t="s">
        <v>33</v>
      </c>
      <c r="E40" s="38" t="s">
        <v>14</v>
      </c>
      <c r="F40" s="39">
        <f>DATE(1970,9,11)</f>
        <v>25822</v>
      </c>
      <c r="G40" s="40">
        <f>TIME(6,47,0)</f>
        <v>0.28263888888888888</v>
      </c>
      <c r="H40" s="41" t="s">
        <v>15</v>
      </c>
      <c r="I40" s="38">
        <v>1</v>
      </c>
      <c r="J40" s="37">
        <v>29</v>
      </c>
    </row>
    <row r="41" spans="1:10" s="32" customFormat="1" x14ac:dyDescent="0.4">
      <c r="A41" s="32">
        <v>39</v>
      </c>
      <c r="B41" s="33" t="s">
        <v>84</v>
      </c>
      <c r="C41" s="33" t="s">
        <v>21</v>
      </c>
      <c r="D41" s="33" t="s">
        <v>33</v>
      </c>
      <c r="E41" s="33" t="s">
        <v>14</v>
      </c>
      <c r="F41" s="34">
        <f>DATE(1970,9,11)</f>
        <v>25822</v>
      </c>
      <c r="G41" s="35">
        <f>TIME(6,50,0)</f>
        <v>0.28472222222222221</v>
      </c>
      <c r="H41" s="36" t="s">
        <v>15</v>
      </c>
      <c r="I41" s="33">
        <v>1</v>
      </c>
      <c r="J41" s="32">
        <v>29</v>
      </c>
    </row>
    <row r="42" spans="1:10" s="37" customFormat="1" x14ac:dyDescent="0.4">
      <c r="A42" s="37">
        <v>40</v>
      </c>
      <c r="B42" s="38" t="s">
        <v>83</v>
      </c>
      <c r="C42" s="38" t="s">
        <v>21</v>
      </c>
      <c r="D42" s="38" t="s">
        <v>30</v>
      </c>
      <c r="E42" s="38" t="s">
        <v>18</v>
      </c>
      <c r="F42" s="39">
        <f>DATE(1970,9,11)</f>
        <v>25822</v>
      </c>
      <c r="G42" s="40">
        <f>TIME(8,26,0)</f>
        <v>0.35138888888888886</v>
      </c>
      <c r="H42" s="41" t="s">
        <v>15</v>
      </c>
      <c r="I42" s="38">
        <v>3</v>
      </c>
      <c r="J42" s="37">
        <v>29</v>
      </c>
    </row>
    <row r="43" spans="1:10" s="32" customFormat="1" x14ac:dyDescent="0.4">
      <c r="A43" s="32">
        <v>41</v>
      </c>
      <c r="B43" s="33" t="s">
        <v>85</v>
      </c>
      <c r="C43" s="33" t="s">
        <v>80</v>
      </c>
      <c r="D43" s="33" t="s">
        <v>51</v>
      </c>
      <c r="E43" s="33" t="s">
        <v>18</v>
      </c>
      <c r="F43" s="34">
        <f>DATE(1970,10,16)</f>
        <v>25857</v>
      </c>
      <c r="G43" s="35"/>
      <c r="H43" s="36" t="s">
        <v>15</v>
      </c>
      <c r="I43" s="33">
        <v>8</v>
      </c>
      <c r="J43" s="32">
        <v>29</v>
      </c>
    </row>
    <row r="44" spans="1:10" s="37" customFormat="1" x14ac:dyDescent="0.4">
      <c r="A44" s="37">
        <v>42</v>
      </c>
      <c r="B44" s="38" t="s">
        <v>86</v>
      </c>
      <c r="C44" s="38" t="s">
        <v>87</v>
      </c>
      <c r="D44" s="38"/>
      <c r="E44" s="38" t="s">
        <v>14</v>
      </c>
      <c r="F44" s="39">
        <f>DATE(1970,11,2)</f>
        <v>25874</v>
      </c>
      <c r="G44" s="40"/>
      <c r="H44" s="41" t="s">
        <v>15</v>
      </c>
      <c r="I44" s="38">
        <v>10</v>
      </c>
      <c r="J44" s="37">
        <v>29</v>
      </c>
    </row>
    <row r="45" spans="1:10" s="32" customFormat="1" x14ac:dyDescent="0.4">
      <c r="A45" s="32">
        <v>43</v>
      </c>
      <c r="B45" s="33" t="s">
        <v>88</v>
      </c>
      <c r="C45" s="33" t="s">
        <v>21</v>
      </c>
      <c r="D45" s="33" t="s">
        <v>30</v>
      </c>
      <c r="E45" s="33" t="s">
        <v>89</v>
      </c>
      <c r="F45" s="34">
        <f>DATE(1970,11,19)</f>
        <v>25891</v>
      </c>
      <c r="G45" s="35"/>
      <c r="H45" s="36" t="s">
        <v>15</v>
      </c>
      <c r="I45" s="33">
        <v>8</v>
      </c>
      <c r="J45" s="32">
        <v>29</v>
      </c>
    </row>
    <row r="46" spans="1:10" s="37" customFormat="1" x14ac:dyDescent="0.4">
      <c r="A46" s="37">
        <v>44</v>
      </c>
      <c r="B46" s="38" t="s">
        <v>88</v>
      </c>
      <c r="C46" s="38" t="s">
        <v>21</v>
      </c>
      <c r="D46" s="38" t="s">
        <v>30</v>
      </c>
      <c r="E46" s="38" t="s">
        <v>18</v>
      </c>
      <c r="F46" s="39">
        <f>DATE(1970,12,1)</f>
        <v>25903</v>
      </c>
      <c r="G46" s="40"/>
      <c r="H46" s="41" t="s">
        <v>15</v>
      </c>
      <c r="I46" s="38">
        <v>8</v>
      </c>
      <c r="J46" s="37">
        <v>29</v>
      </c>
    </row>
    <row r="47" spans="1:10" s="32" customFormat="1" x14ac:dyDescent="0.4">
      <c r="A47" s="32">
        <v>45</v>
      </c>
      <c r="B47" s="33" t="s">
        <v>90</v>
      </c>
      <c r="C47" s="33" t="s">
        <v>21</v>
      </c>
      <c r="D47" s="33" t="s">
        <v>30</v>
      </c>
      <c r="E47" s="33" t="s">
        <v>89</v>
      </c>
      <c r="F47" s="34">
        <f>DATE(1970,12,2)</f>
        <v>25904</v>
      </c>
      <c r="G47" s="35"/>
      <c r="H47" s="36" t="s">
        <v>15</v>
      </c>
      <c r="I47" s="33">
        <v>4</v>
      </c>
      <c r="J47" s="32">
        <v>29</v>
      </c>
    </row>
    <row r="48" spans="1:10" s="37" customFormat="1" x14ac:dyDescent="0.4">
      <c r="A48" s="37">
        <v>46</v>
      </c>
      <c r="B48" s="38" t="s">
        <v>91</v>
      </c>
      <c r="C48" s="38" t="s">
        <v>21</v>
      </c>
      <c r="D48" s="38" t="s">
        <v>33</v>
      </c>
      <c r="E48" s="38" t="s">
        <v>18</v>
      </c>
      <c r="F48" s="39">
        <f>DATE(1970,12,3)</f>
        <v>25905</v>
      </c>
      <c r="G48" s="40">
        <f>TIME(9,30,0)</f>
        <v>0.39583333333333331</v>
      </c>
      <c r="H48" s="41" t="s">
        <v>15</v>
      </c>
      <c r="I48" s="38">
        <v>2</v>
      </c>
      <c r="J48" s="37">
        <v>29</v>
      </c>
    </row>
    <row r="49" spans="1:10" s="32" customFormat="1" x14ac:dyDescent="0.4">
      <c r="A49" s="32">
        <v>47</v>
      </c>
      <c r="B49" s="33" t="s">
        <v>92</v>
      </c>
      <c r="C49" s="33" t="s">
        <v>21</v>
      </c>
      <c r="D49" s="33" t="s">
        <v>33</v>
      </c>
      <c r="E49" s="33" t="s">
        <v>18</v>
      </c>
      <c r="F49" s="34">
        <f>DATE(1970,12,3)</f>
        <v>25905</v>
      </c>
      <c r="G49" s="35">
        <f>TIME(10,46,0)</f>
        <v>0.44861111111111113</v>
      </c>
      <c r="H49" s="36" t="s">
        <v>15</v>
      </c>
      <c r="I49" s="33">
        <v>3</v>
      </c>
      <c r="J49" s="32">
        <v>29</v>
      </c>
    </row>
    <row r="50" spans="1:10" s="37" customFormat="1" x14ac:dyDescent="0.4">
      <c r="A50" s="37">
        <v>48</v>
      </c>
      <c r="B50" s="38" t="s">
        <v>93</v>
      </c>
      <c r="C50" s="38" t="s">
        <v>21</v>
      </c>
      <c r="D50" s="38" t="s">
        <v>33</v>
      </c>
      <c r="E50" s="38" t="s">
        <v>14</v>
      </c>
      <c r="F50" s="39">
        <f>DATE(1970,12,4)</f>
        <v>25906</v>
      </c>
      <c r="G50" s="40">
        <f>TIME(10,24,0)</f>
        <v>0.43333333333333335</v>
      </c>
      <c r="H50" s="41" t="s">
        <v>15</v>
      </c>
      <c r="I50" s="38">
        <v>2</v>
      </c>
      <c r="J50" s="37">
        <v>29</v>
      </c>
    </row>
    <row r="51" spans="1:10" s="32" customFormat="1" x14ac:dyDescent="0.4">
      <c r="A51" s="32">
        <v>49</v>
      </c>
      <c r="B51" s="33" t="s">
        <v>90</v>
      </c>
      <c r="C51" s="33" t="s">
        <v>21</v>
      </c>
      <c r="D51" s="33" t="s">
        <v>33</v>
      </c>
      <c r="E51" s="33" t="s">
        <v>18</v>
      </c>
      <c r="F51" s="34">
        <f>DATE(1970,12,9)</f>
        <v>25911</v>
      </c>
      <c r="G51" s="35">
        <f>TIME(4,43,0)</f>
        <v>0.19652777777777777</v>
      </c>
      <c r="H51" s="36" t="s">
        <v>15</v>
      </c>
      <c r="I51" s="33">
        <v>1</v>
      </c>
      <c r="J51" s="32">
        <v>29</v>
      </c>
    </row>
    <row r="52" spans="1:10" s="37" customFormat="1" x14ac:dyDescent="0.4">
      <c r="A52" s="37">
        <v>50</v>
      </c>
      <c r="B52" s="38" t="s">
        <v>94</v>
      </c>
      <c r="C52" s="38" t="s">
        <v>21</v>
      </c>
      <c r="D52" s="38" t="s">
        <v>33</v>
      </c>
      <c r="E52" s="38" t="s">
        <v>18</v>
      </c>
      <c r="F52" s="39">
        <f>DATE(1970,12,9)</f>
        <v>25911</v>
      </c>
      <c r="G52" s="40">
        <f>TIME(9,17,0)</f>
        <v>0.38680555555555557</v>
      </c>
      <c r="H52" s="41" t="s">
        <v>15</v>
      </c>
      <c r="I52" s="38">
        <v>2</v>
      </c>
      <c r="J52" s="37">
        <v>29</v>
      </c>
    </row>
    <row r="53" spans="1:10" s="32" customFormat="1" ht="24" x14ac:dyDescent="0.4">
      <c r="A53" s="32">
        <v>51</v>
      </c>
      <c r="B53" s="33" t="s">
        <v>95</v>
      </c>
      <c r="C53" s="33" t="s">
        <v>21</v>
      </c>
      <c r="D53" s="33" t="s">
        <v>33</v>
      </c>
      <c r="E53" s="33" t="s">
        <v>18</v>
      </c>
      <c r="F53" s="34">
        <f>DATE(1970,12,10)</f>
        <v>25912</v>
      </c>
      <c r="G53" s="35">
        <f>TIME(17,56,0)</f>
        <v>0.74722222222222223</v>
      </c>
      <c r="H53" s="36" t="s">
        <v>15</v>
      </c>
      <c r="I53" s="33">
        <v>3</v>
      </c>
      <c r="J53" s="32">
        <v>29</v>
      </c>
    </row>
    <row r="54" spans="1:10" s="37" customFormat="1" x14ac:dyDescent="0.4">
      <c r="A54" s="37">
        <v>52</v>
      </c>
      <c r="B54" s="38" t="s">
        <v>96</v>
      </c>
      <c r="C54" s="38" t="s">
        <v>21</v>
      </c>
      <c r="D54" s="38" t="s">
        <v>33</v>
      </c>
      <c r="E54" s="38" t="s">
        <v>18</v>
      </c>
      <c r="F54" s="39">
        <f>DATE(1970,12,10)</f>
        <v>25912</v>
      </c>
      <c r="G54" s="40">
        <f>TIME(18,21,0)</f>
        <v>0.76458333333333328</v>
      </c>
      <c r="H54" s="41" t="s">
        <v>15</v>
      </c>
      <c r="I54" s="38">
        <v>2</v>
      </c>
      <c r="J54" s="37">
        <v>29</v>
      </c>
    </row>
    <row r="55" spans="1:10" s="32" customFormat="1" x14ac:dyDescent="0.4">
      <c r="A55" s="32">
        <v>53</v>
      </c>
      <c r="B55" s="33" t="s">
        <v>97</v>
      </c>
      <c r="C55" s="33"/>
      <c r="D55" s="33"/>
      <c r="E55" s="33" t="s">
        <v>18</v>
      </c>
      <c r="F55" s="34">
        <f>DATE(1970,12,12)</f>
        <v>25914</v>
      </c>
      <c r="G55" s="35">
        <f>TIME(0,47,0)</f>
        <v>3.2638888888888891E-2</v>
      </c>
      <c r="H55" s="36" t="s">
        <v>15</v>
      </c>
      <c r="I55" s="33">
        <v>2</v>
      </c>
      <c r="J55" s="32">
        <v>29</v>
      </c>
    </row>
    <row r="56" spans="1:10" s="37" customFormat="1" x14ac:dyDescent="0.4">
      <c r="A56" s="37">
        <v>54</v>
      </c>
      <c r="B56" s="38" t="s">
        <v>98</v>
      </c>
      <c r="C56" s="38" t="s">
        <v>21</v>
      </c>
      <c r="D56" s="38" t="s">
        <v>33</v>
      </c>
      <c r="E56" s="38" t="s">
        <v>18</v>
      </c>
      <c r="F56" s="39">
        <f>DATE(1970,12,12)</f>
        <v>25914</v>
      </c>
      <c r="G56" s="40">
        <f>TIME(8,37,0)</f>
        <v>0.35902777777777778</v>
      </c>
      <c r="H56" s="41" t="s">
        <v>15</v>
      </c>
      <c r="I56" s="38">
        <v>1</v>
      </c>
      <c r="J56" s="37">
        <v>29</v>
      </c>
    </row>
    <row r="57" spans="1:10" s="32" customFormat="1" x14ac:dyDescent="0.4">
      <c r="A57" s="32">
        <v>55</v>
      </c>
      <c r="B57" s="33" t="s">
        <v>86</v>
      </c>
      <c r="C57" s="33" t="s">
        <v>99</v>
      </c>
      <c r="D57" s="33"/>
      <c r="E57" s="33" t="s">
        <v>14</v>
      </c>
      <c r="F57" s="34">
        <f>DATE(1970,12,14)</f>
        <v>25916</v>
      </c>
      <c r="G57" s="35"/>
      <c r="H57" s="36" t="s">
        <v>15</v>
      </c>
      <c r="I57" s="33">
        <v>11</v>
      </c>
      <c r="J57" s="32">
        <v>29</v>
      </c>
    </row>
    <row r="58" spans="1:10" s="37" customFormat="1" x14ac:dyDescent="0.4">
      <c r="A58" s="37">
        <v>56</v>
      </c>
      <c r="B58" s="38" t="s">
        <v>100</v>
      </c>
      <c r="C58" s="38" t="s">
        <v>21</v>
      </c>
      <c r="D58" s="38" t="s">
        <v>33</v>
      </c>
      <c r="E58" s="38" t="s">
        <v>18</v>
      </c>
      <c r="F58" s="39">
        <f>DATE(1970,12,15)</f>
        <v>25917</v>
      </c>
      <c r="G58" s="40">
        <f>TIME(16,12,0)</f>
        <v>0.67500000000000004</v>
      </c>
      <c r="H58" s="41" t="s">
        <v>15</v>
      </c>
      <c r="I58" s="38">
        <v>3</v>
      </c>
      <c r="J58" s="37">
        <v>29</v>
      </c>
    </row>
    <row r="59" spans="1:10" s="32" customFormat="1" ht="24" x14ac:dyDescent="0.4">
      <c r="A59" s="32">
        <v>57</v>
      </c>
      <c r="B59" s="33" t="s">
        <v>101</v>
      </c>
      <c r="C59" s="33" t="s">
        <v>21</v>
      </c>
      <c r="D59" s="33" t="s">
        <v>33</v>
      </c>
      <c r="E59" s="33" t="s">
        <v>18</v>
      </c>
      <c r="F59" s="34">
        <f>DATE(1970,12,15)</f>
        <v>25917</v>
      </c>
      <c r="G59" s="35">
        <f>TIME(20,17,0)</f>
        <v>0.84513888888888888</v>
      </c>
      <c r="H59" s="36" t="s">
        <v>15</v>
      </c>
      <c r="I59" s="33">
        <v>4</v>
      </c>
      <c r="J59" s="32">
        <v>29</v>
      </c>
    </row>
    <row r="60" spans="1:10" s="37" customFormat="1" ht="24" x14ac:dyDescent="0.4">
      <c r="A60" s="37">
        <v>58</v>
      </c>
      <c r="B60" s="38" t="s">
        <v>102</v>
      </c>
      <c r="C60" s="38" t="s">
        <v>21</v>
      </c>
      <c r="D60" s="38" t="s">
        <v>33</v>
      </c>
      <c r="E60" s="38" t="s">
        <v>18</v>
      </c>
      <c r="F60" s="39">
        <f>DATE(1970,12,16)</f>
        <v>25918</v>
      </c>
      <c r="G60" s="40">
        <f>TIME(0,58,0)</f>
        <v>4.027777777777778E-2</v>
      </c>
      <c r="H60" s="41" t="s">
        <v>15</v>
      </c>
      <c r="I60" s="38">
        <v>4</v>
      </c>
      <c r="J60" s="37">
        <v>29</v>
      </c>
    </row>
    <row r="61" spans="1:10" s="32" customFormat="1" x14ac:dyDescent="0.4">
      <c r="A61" s="32">
        <v>59</v>
      </c>
      <c r="B61" s="33" t="s">
        <v>103</v>
      </c>
      <c r="C61" s="33" t="s">
        <v>104</v>
      </c>
      <c r="D61" s="33" t="s">
        <v>36</v>
      </c>
      <c r="E61" s="33" t="s">
        <v>18</v>
      </c>
      <c r="F61" s="34">
        <f>DATE(1970,12,15)</f>
        <v>25917</v>
      </c>
      <c r="G61" s="35"/>
      <c r="H61" s="36" t="s">
        <v>15</v>
      </c>
      <c r="I61" s="33">
        <v>2</v>
      </c>
      <c r="J61" s="32">
        <v>29</v>
      </c>
    </row>
    <row r="62" spans="1:10" s="37" customFormat="1" ht="24" x14ac:dyDescent="0.4">
      <c r="A62" s="37">
        <v>60</v>
      </c>
      <c r="B62" s="38" t="s">
        <v>105</v>
      </c>
      <c r="C62" s="38"/>
      <c r="D62" s="38"/>
      <c r="E62" s="38" t="s">
        <v>106</v>
      </c>
      <c r="F62" s="39">
        <f>DATE(1970,12,16)</f>
        <v>25918</v>
      </c>
      <c r="G62" s="40"/>
      <c r="H62" s="41" t="s">
        <v>15</v>
      </c>
      <c r="I62" s="38">
        <v>9</v>
      </c>
      <c r="J62" s="37">
        <v>29</v>
      </c>
    </row>
    <row r="63" spans="1:10" s="32" customFormat="1" ht="24" x14ac:dyDescent="0.4">
      <c r="A63" s="32">
        <v>61</v>
      </c>
      <c r="B63" s="33" t="s">
        <v>107</v>
      </c>
      <c r="C63" s="33" t="s">
        <v>21</v>
      </c>
      <c r="D63" s="33" t="s">
        <v>33</v>
      </c>
      <c r="E63" s="33" t="s">
        <v>18</v>
      </c>
      <c r="F63" s="34">
        <f>DATE(1970,12,17)</f>
        <v>25919</v>
      </c>
      <c r="G63" s="35">
        <f>TIME(12,28,0)</f>
        <v>0.51944444444444449</v>
      </c>
      <c r="H63" s="36" t="s">
        <v>15</v>
      </c>
      <c r="I63" s="33">
        <v>3</v>
      </c>
      <c r="J63" s="32">
        <v>29</v>
      </c>
    </row>
    <row r="64" spans="1:10" s="37" customFormat="1" ht="24" x14ac:dyDescent="0.4">
      <c r="A64" s="37">
        <v>62</v>
      </c>
      <c r="B64" s="38" t="s">
        <v>108</v>
      </c>
      <c r="C64" s="38" t="s">
        <v>21</v>
      </c>
      <c r="D64" s="38" t="s">
        <v>33</v>
      </c>
      <c r="E64" s="38" t="s">
        <v>18</v>
      </c>
      <c r="F64" s="39">
        <f>DATE(1970,12,17)</f>
        <v>25919</v>
      </c>
      <c r="G64" s="40">
        <f>TIME(12,36,0)</f>
        <v>0.52500000000000002</v>
      </c>
      <c r="H64" s="41" t="s">
        <v>15</v>
      </c>
      <c r="I64" s="38">
        <v>3</v>
      </c>
      <c r="J64" s="37">
        <v>29</v>
      </c>
    </row>
    <row r="65" spans="1:10" s="32" customFormat="1" x14ac:dyDescent="0.4">
      <c r="A65" s="32">
        <v>63</v>
      </c>
      <c r="B65" s="33" t="s">
        <v>109</v>
      </c>
      <c r="C65" s="33" t="s">
        <v>21</v>
      </c>
      <c r="D65" s="33" t="s">
        <v>33</v>
      </c>
      <c r="E65" s="33" t="s">
        <v>18</v>
      </c>
      <c r="F65" s="34">
        <f>DATE(1970,12,18)</f>
        <v>25920</v>
      </c>
      <c r="G65" s="35">
        <f>TIME(8,47,0)</f>
        <v>0.3659722222222222</v>
      </c>
      <c r="H65" s="36" t="s">
        <v>15</v>
      </c>
      <c r="I65" s="33">
        <v>2</v>
      </c>
      <c r="J65" s="32">
        <v>29</v>
      </c>
    </row>
    <row r="66" spans="1:10" s="37" customFormat="1" ht="24" x14ac:dyDescent="0.4">
      <c r="A66" s="37">
        <v>64</v>
      </c>
      <c r="B66" s="38" t="s">
        <v>110</v>
      </c>
      <c r="C66" s="38" t="s">
        <v>21</v>
      </c>
      <c r="D66" s="38" t="s">
        <v>33</v>
      </c>
      <c r="E66" s="38" t="s">
        <v>18</v>
      </c>
      <c r="F66" s="39">
        <f>DATE(1970,12,18)</f>
        <v>25920</v>
      </c>
      <c r="G66" s="40">
        <f>TIME(12,41,0)</f>
        <v>0.52847222222222223</v>
      </c>
      <c r="H66" s="41" t="s">
        <v>15</v>
      </c>
      <c r="I66" s="38">
        <v>2</v>
      </c>
      <c r="J66" s="37">
        <v>29</v>
      </c>
    </row>
    <row r="67" spans="1:10" s="32" customFormat="1" x14ac:dyDescent="0.4">
      <c r="A67" s="32">
        <v>65</v>
      </c>
      <c r="B67" s="33" t="s">
        <v>111</v>
      </c>
      <c r="C67" s="33"/>
      <c r="D67" s="33"/>
      <c r="E67" s="33" t="s">
        <v>18</v>
      </c>
      <c r="F67" s="34">
        <f t="shared" ref="F67:F72" si="0">DATE(1970,12,19)</f>
        <v>25921</v>
      </c>
      <c r="G67" s="35">
        <f>TIME(23,48,0)</f>
        <v>0.9916666666666667</v>
      </c>
      <c r="H67" s="36" t="s">
        <v>15</v>
      </c>
      <c r="I67" s="33">
        <v>5</v>
      </c>
      <c r="J67" s="32">
        <v>29</v>
      </c>
    </row>
    <row r="68" spans="1:10" s="37" customFormat="1" x14ac:dyDescent="0.4">
      <c r="A68" s="37">
        <v>66</v>
      </c>
      <c r="B68" s="37" t="s">
        <v>112</v>
      </c>
      <c r="C68" s="37" t="s">
        <v>113</v>
      </c>
      <c r="D68" s="37" t="s">
        <v>114</v>
      </c>
      <c r="E68" s="37" t="s">
        <v>18</v>
      </c>
      <c r="F68" s="42">
        <f t="shared" si="0"/>
        <v>25921</v>
      </c>
      <c r="G68" s="43">
        <f>TIME(3,46,0)</f>
        <v>0.15694444444444444</v>
      </c>
      <c r="H68" s="44" t="s">
        <v>15</v>
      </c>
      <c r="I68" s="37">
        <v>2</v>
      </c>
      <c r="J68" s="37">
        <v>29</v>
      </c>
    </row>
    <row r="69" spans="1:10" s="32" customFormat="1" x14ac:dyDescent="0.4">
      <c r="A69" s="32">
        <v>67</v>
      </c>
      <c r="B69" s="32" t="s">
        <v>115</v>
      </c>
      <c r="C69" s="32" t="s">
        <v>21</v>
      </c>
      <c r="D69" s="32" t="s">
        <v>33</v>
      </c>
      <c r="E69" s="32" t="s">
        <v>18</v>
      </c>
      <c r="F69" s="45">
        <f t="shared" si="0"/>
        <v>25921</v>
      </c>
      <c r="G69" s="46">
        <f>TIME(6,22,0)</f>
        <v>0.26527777777777778</v>
      </c>
      <c r="H69" s="47" t="s">
        <v>15</v>
      </c>
      <c r="I69" s="32">
        <v>7</v>
      </c>
      <c r="J69" s="32">
        <v>29</v>
      </c>
    </row>
    <row r="70" spans="1:10" s="37" customFormat="1" x14ac:dyDescent="0.4">
      <c r="A70" s="37">
        <v>68</v>
      </c>
      <c r="B70" s="38" t="s">
        <v>90</v>
      </c>
      <c r="C70" s="38" t="s">
        <v>21</v>
      </c>
      <c r="D70" s="38" t="s">
        <v>116</v>
      </c>
      <c r="E70" s="38" t="s">
        <v>18</v>
      </c>
      <c r="F70" s="39">
        <f t="shared" si="0"/>
        <v>25921</v>
      </c>
      <c r="G70" s="40">
        <f>TIME(8,35,0)</f>
        <v>0.3576388888888889</v>
      </c>
      <c r="H70" s="41" t="s">
        <v>15</v>
      </c>
      <c r="I70" s="38">
        <v>2</v>
      </c>
      <c r="J70" s="37">
        <v>29</v>
      </c>
    </row>
    <row r="71" spans="1:10" s="32" customFormat="1" ht="24" x14ac:dyDescent="0.4">
      <c r="A71" s="32">
        <v>69</v>
      </c>
      <c r="B71" s="33" t="s">
        <v>117</v>
      </c>
      <c r="C71" s="33" t="s">
        <v>21</v>
      </c>
      <c r="D71" s="33" t="s">
        <v>33</v>
      </c>
      <c r="E71" s="33" t="s">
        <v>18</v>
      </c>
      <c r="F71" s="34">
        <f t="shared" si="0"/>
        <v>25921</v>
      </c>
      <c r="G71" s="35">
        <f>TIME(19,21,0)</f>
        <v>0.80625000000000002</v>
      </c>
      <c r="H71" s="36" t="s">
        <v>15</v>
      </c>
      <c r="I71" s="33">
        <v>4</v>
      </c>
      <c r="J71" s="32">
        <v>29</v>
      </c>
    </row>
    <row r="72" spans="1:10" s="37" customFormat="1" x14ac:dyDescent="0.4">
      <c r="A72" s="37">
        <v>70</v>
      </c>
      <c r="B72" s="37" t="s">
        <v>118</v>
      </c>
      <c r="C72" s="37" t="s">
        <v>119</v>
      </c>
      <c r="D72" s="37" t="s">
        <v>120</v>
      </c>
      <c r="E72" s="37" t="s">
        <v>18</v>
      </c>
      <c r="F72" s="42">
        <f t="shared" si="0"/>
        <v>25921</v>
      </c>
      <c r="G72" s="43">
        <f>TIME(23,9,0)</f>
        <v>0.96458333333333335</v>
      </c>
      <c r="H72" s="44" t="s">
        <v>15</v>
      </c>
      <c r="I72" s="37">
        <v>3</v>
      </c>
      <c r="J72" s="37">
        <v>29</v>
      </c>
    </row>
    <row r="73" spans="1:10" s="32" customFormat="1" x14ac:dyDescent="0.4">
      <c r="A73" s="32">
        <v>71</v>
      </c>
      <c r="B73" s="33" t="s">
        <v>121</v>
      </c>
      <c r="C73" s="33" t="s">
        <v>21</v>
      </c>
      <c r="D73" s="33" t="s">
        <v>33</v>
      </c>
      <c r="E73" s="33" t="s">
        <v>18</v>
      </c>
      <c r="F73" s="34">
        <f>DATE(1970,12,20)</f>
        <v>25922</v>
      </c>
      <c r="G73" s="35">
        <f>TIME(10,52,0)</f>
        <v>0.45277777777777778</v>
      </c>
      <c r="H73" s="36" t="s">
        <v>15</v>
      </c>
      <c r="I73" s="33">
        <v>1</v>
      </c>
      <c r="J73" s="32">
        <v>29</v>
      </c>
    </row>
    <row r="74" spans="1:10" s="37" customFormat="1" x14ac:dyDescent="0.4">
      <c r="A74" s="37">
        <v>72</v>
      </c>
      <c r="B74" s="38" t="s">
        <v>111</v>
      </c>
      <c r="C74" s="38" t="s">
        <v>21</v>
      </c>
      <c r="D74" s="38" t="s">
        <v>33</v>
      </c>
      <c r="E74" s="38" t="s">
        <v>18</v>
      </c>
      <c r="F74" s="39">
        <f>DATE(1970,12,20)</f>
        <v>25922</v>
      </c>
      <c r="G74" s="40">
        <f>TIME(12,25,0)</f>
        <v>0.51736111111111116</v>
      </c>
      <c r="H74" s="41" t="s">
        <v>15</v>
      </c>
      <c r="I74" s="38">
        <v>2</v>
      </c>
      <c r="J74" s="37">
        <v>29</v>
      </c>
    </row>
    <row r="75" spans="1:10" s="32" customFormat="1" x14ac:dyDescent="0.4">
      <c r="A75" s="32">
        <v>73</v>
      </c>
      <c r="B75" s="33" t="s">
        <v>122</v>
      </c>
      <c r="C75" s="33" t="s">
        <v>21</v>
      </c>
      <c r="D75" s="33" t="s">
        <v>33</v>
      </c>
      <c r="E75" s="33" t="s">
        <v>18</v>
      </c>
      <c r="F75" s="34">
        <f>DATE(1970,12,21)</f>
        <v>25923</v>
      </c>
      <c r="G75" s="35">
        <f>TIME(9,44,0)</f>
        <v>0.40555555555555556</v>
      </c>
      <c r="H75" s="36" t="s">
        <v>15</v>
      </c>
      <c r="I75" s="33">
        <v>4</v>
      </c>
      <c r="J75" s="32">
        <v>29</v>
      </c>
    </row>
    <row r="76" spans="1:10" s="37" customFormat="1" ht="24" x14ac:dyDescent="0.4">
      <c r="A76" s="37">
        <v>74</v>
      </c>
      <c r="B76" s="38" t="s">
        <v>123</v>
      </c>
      <c r="C76" s="38" t="s">
        <v>21</v>
      </c>
      <c r="D76" s="38" t="s">
        <v>33</v>
      </c>
      <c r="E76" s="38" t="s">
        <v>18</v>
      </c>
      <c r="F76" s="39">
        <f>DATE(1970,12,21)</f>
        <v>25923</v>
      </c>
      <c r="G76" s="40">
        <f>TIME(9,41,0)</f>
        <v>0.40347222222222223</v>
      </c>
      <c r="H76" s="41" t="s">
        <v>15</v>
      </c>
      <c r="I76" s="38">
        <v>2</v>
      </c>
      <c r="J76" s="37">
        <v>29</v>
      </c>
    </row>
    <row r="77" spans="1:10" s="32" customFormat="1" x14ac:dyDescent="0.4">
      <c r="A77" s="32">
        <v>75</v>
      </c>
      <c r="B77" s="33" t="s">
        <v>124</v>
      </c>
      <c r="C77" s="33" t="s">
        <v>21</v>
      </c>
      <c r="D77" s="33" t="s">
        <v>33</v>
      </c>
      <c r="E77" s="33" t="s">
        <v>18</v>
      </c>
      <c r="F77" s="34">
        <f>DATE(1970,12,21)</f>
        <v>25923</v>
      </c>
      <c r="G77" s="35">
        <f>TIME(11,8,0)</f>
        <v>0.46388888888888891</v>
      </c>
      <c r="H77" s="36" t="s">
        <v>15</v>
      </c>
      <c r="I77" s="33">
        <v>4</v>
      </c>
      <c r="J77" s="32">
        <v>29</v>
      </c>
    </row>
    <row r="78" spans="1:10" s="37" customFormat="1" x14ac:dyDescent="0.4">
      <c r="A78" s="37">
        <v>76</v>
      </c>
      <c r="B78" s="38" t="s">
        <v>125</v>
      </c>
      <c r="C78" s="38" t="s">
        <v>21</v>
      </c>
      <c r="D78" s="38" t="s">
        <v>33</v>
      </c>
      <c r="E78" s="38" t="s">
        <v>14</v>
      </c>
      <c r="F78" s="39">
        <f>DATE(1970,12,22)</f>
        <v>25924</v>
      </c>
      <c r="G78" s="40">
        <f>TIME(11,27,0)</f>
        <v>0.47708333333333336</v>
      </c>
      <c r="H78" s="41" t="s">
        <v>15</v>
      </c>
      <c r="I78" s="38">
        <v>2</v>
      </c>
      <c r="J78" s="37">
        <v>29</v>
      </c>
    </row>
    <row r="79" spans="1:10" s="32" customFormat="1" ht="24" x14ac:dyDescent="0.4">
      <c r="A79" s="32">
        <v>77</v>
      </c>
      <c r="B79" s="33" t="s">
        <v>126</v>
      </c>
      <c r="C79" s="33" t="s">
        <v>127</v>
      </c>
      <c r="D79" s="33"/>
      <c r="E79" s="33" t="s">
        <v>41</v>
      </c>
      <c r="F79" s="34">
        <f>DATE(1970,12,23)</f>
        <v>25925</v>
      </c>
      <c r="G79" s="35">
        <f>TIME(1,20,0)</f>
        <v>5.5555555555555552E-2</v>
      </c>
      <c r="H79" s="36" t="s">
        <v>15</v>
      </c>
      <c r="I79" s="33">
        <v>1</v>
      </c>
      <c r="J79" s="32">
        <v>29</v>
      </c>
    </row>
    <row r="80" spans="1:10" x14ac:dyDescent="0.4">
      <c r="I80" s="11">
        <f>SUM(I3:I79)</f>
        <v>344</v>
      </c>
    </row>
  </sheetData>
  <sheetProtection algorithmName="SHA-512" hashValue="cVyUFTBbDPbo8npevX6KFEuKgEl+crDXQ6g9qUojkNzsGB0/HxjEAM28Z3tzy1q1XGAV4sRuxZQ0p2aIPvOBBw==" saltValue="fZnvHHgwMGjfu9vScCAo+w==" spinCount="100000" sheet="1" objects="1" scenarios="1" selectLockedCells="1" selectUnlockedCells="1"/>
  <mergeCells count="1">
    <mergeCell ref="A1:C1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1. 1964-70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Peace Depot</dc:creator>
  <cp:lastModifiedBy>Peace Depot</cp:lastModifiedBy>
  <dcterms:created xsi:type="dcterms:W3CDTF">2024-09-27T08:21:45Z</dcterms:created>
  <dcterms:modified xsi:type="dcterms:W3CDTF">2024-09-27T08:24:12Z</dcterms:modified>
</cp:coreProperties>
</file>