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2"/>
  <workbookPr/>
  <xr:revisionPtr revIDLastSave="2" documentId="11_3F8216BDF2DCCE836B02CE998F0AE45F5E522874" xr6:coauthVersionLast="47" xr6:coauthVersionMax="47" xr10:uidLastSave="{631A9113-2470-4CF9-A149-26F177C0D17F}"/>
  <bookViews>
    <workbookView xWindow="240" yWindow="105" windowWidth="14805" windowHeight="8010" xr2:uid="{00000000-000D-0000-FFFF-FFFF00000000}"/>
  </bookViews>
  <sheets>
    <sheet name="2. 1971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2" l="1"/>
  <c r="G98" i="2"/>
  <c r="F98" i="2"/>
  <c r="G97" i="2"/>
  <c r="F97" i="2"/>
  <c r="F96" i="2"/>
  <c r="G95" i="2"/>
  <c r="F95" i="2"/>
  <c r="G94" i="2"/>
  <c r="F94" i="2"/>
  <c r="G93" i="2"/>
  <c r="F93" i="2"/>
  <c r="F92" i="2"/>
  <c r="F91" i="2"/>
  <c r="F90" i="2"/>
  <c r="G89" i="2"/>
  <c r="F89" i="2"/>
  <c r="G88" i="2"/>
  <c r="F88" i="2"/>
  <c r="F87" i="2"/>
  <c r="G86" i="2"/>
  <c r="F86" i="2"/>
  <c r="G85" i="2"/>
  <c r="F85" i="2"/>
  <c r="G84" i="2"/>
  <c r="F84" i="2"/>
  <c r="G83" i="2"/>
  <c r="F83" i="2"/>
  <c r="G82" i="2"/>
  <c r="F82" i="2"/>
  <c r="F81" i="2"/>
  <c r="G80" i="2"/>
  <c r="F80" i="2"/>
  <c r="G79" i="2"/>
  <c r="F79" i="2"/>
  <c r="F77" i="2"/>
  <c r="G76" i="2"/>
  <c r="F76" i="2"/>
  <c r="G75" i="2"/>
  <c r="F75" i="2"/>
  <c r="G74" i="2"/>
  <c r="F74" i="2"/>
  <c r="F73" i="2"/>
  <c r="G72" i="2"/>
  <c r="F72" i="2"/>
  <c r="F71" i="2"/>
  <c r="F70" i="2"/>
  <c r="F69" i="2"/>
  <c r="F68" i="2"/>
  <c r="F67" i="2"/>
  <c r="G66" i="2"/>
  <c r="F66" i="2"/>
  <c r="F65" i="2"/>
  <c r="G64" i="2"/>
  <c r="F64" i="2"/>
  <c r="F63" i="2"/>
  <c r="G62" i="2"/>
  <c r="F62" i="2"/>
  <c r="F61" i="2"/>
  <c r="G60" i="2"/>
  <c r="F60" i="2"/>
  <c r="G59" i="2"/>
  <c r="F59" i="2"/>
  <c r="F58" i="2"/>
  <c r="G57" i="2"/>
  <c r="F57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F46" i="2"/>
  <c r="F45" i="2"/>
  <c r="G44" i="2"/>
  <c r="F44" i="2"/>
  <c r="F43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F25" i="2"/>
  <c r="G24" i="2"/>
  <c r="F24" i="2"/>
  <c r="G23" i="2"/>
  <c r="F23" i="2"/>
  <c r="G22" i="2"/>
  <c r="F22" i="2"/>
  <c r="G21" i="2"/>
  <c r="F21" i="2"/>
  <c r="G20" i="2"/>
  <c r="F20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F8" i="2"/>
  <c r="G7" i="2"/>
  <c r="F7" i="2"/>
  <c r="G6" i="2"/>
  <c r="F6" i="2"/>
  <c r="F5" i="2"/>
  <c r="G4" i="2"/>
  <c r="F4" i="2"/>
  <c r="G3" i="2"/>
  <c r="F3" i="2"/>
</calcChain>
</file>

<file path=xl/sharedStrings.xml><?xml version="1.0" encoding="utf-8"?>
<sst xmlns="http://schemas.openxmlformats.org/spreadsheetml/2006/main" count="445" uniqueCount="120">
  <si>
    <t>DEPARTMENT OF STATE - 2. 1971</t>
    <phoneticPr fontId="2"/>
  </si>
  <si>
    <t>No.</t>
    <phoneticPr fontId="2"/>
  </si>
  <si>
    <t>Document Title</t>
    <phoneticPr fontId="2"/>
  </si>
  <si>
    <t>From</t>
    <phoneticPr fontId="2"/>
  </si>
  <si>
    <t>To</t>
    <phoneticPr fontId="2"/>
  </si>
  <si>
    <t>Document Type</t>
    <phoneticPr fontId="2"/>
  </si>
  <si>
    <t>Date</t>
    <phoneticPr fontId="2"/>
  </si>
  <si>
    <t>Time</t>
    <phoneticPr fontId="2"/>
  </si>
  <si>
    <t>Paper Size</t>
    <phoneticPr fontId="2"/>
  </si>
  <si>
    <t>Page</t>
    <phoneticPr fontId="2"/>
  </si>
  <si>
    <t>Box</t>
  </si>
  <si>
    <t>HOMEPORTING OF SEVENTH FLEET UNITS IN SASEBO (DRAFT)</t>
    <phoneticPr fontId="2"/>
  </si>
  <si>
    <t>SECRET</t>
    <phoneticPr fontId="2"/>
  </si>
  <si>
    <t>Legal</t>
  </si>
  <si>
    <t>HOMEPORTING OF SEVENTH FLEET UNITS IN SASEBO</t>
    <phoneticPr fontId="2"/>
  </si>
  <si>
    <t>SECRET/NOFORN</t>
    <phoneticPr fontId="2"/>
  </si>
  <si>
    <t>EYES ONLY FOR THE AMBASSADOR FROM ALEXIS JOHNSON</t>
    <phoneticPr fontId="2"/>
  </si>
  <si>
    <t>ALEXIS JOHNSON</t>
    <phoneticPr fontId="2"/>
  </si>
  <si>
    <t>THE AMBASSADOR</t>
    <phoneticPr fontId="2"/>
  </si>
  <si>
    <t>SECRET/NODIS, EYES ONLY</t>
    <phoneticPr fontId="2"/>
  </si>
  <si>
    <t>EYES ONLY FOR UNDER SECRETARY JOHNSON</t>
    <phoneticPr fontId="2"/>
  </si>
  <si>
    <t>AMERICAN EMBASSY TOKYO</t>
    <phoneticPr fontId="2"/>
  </si>
  <si>
    <t>SECRETARY STATE</t>
    <phoneticPr fontId="2"/>
  </si>
  <si>
    <t>SECRET, EYES ONLY</t>
    <phoneticPr fontId="2"/>
  </si>
  <si>
    <t>RECENT DEVELOPMENTS REGARDING OUR JAPAN BASES</t>
    <phoneticPr fontId="2"/>
  </si>
  <si>
    <t>EA - WINTHROP G. BROWN</t>
    <phoneticPr fontId="2"/>
  </si>
  <si>
    <t>THE UNDER SECRETARY</t>
    <phoneticPr fontId="2"/>
  </si>
  <si>
    <t>SECRET/NODIS</t>
    <phoneticPr fontId="2"/>
  </si>
  <si>
    <t>FOR AMBASSADOR FROM ALEXIS JOHNSON</t>
    <phoneticPr fontId="2"/>
  </si>
  <si>
    <t>AMBASSADOR</t>
    <phoneticPr fontId="2"/>
  </si>
  <si>
    <t>Legal</t>
    <phoneticPr fontId="2"/>
  </si>
  <si>
    <t>BASE REALIGNMENTS: HOMEPORTING</t>
    <phoneticPr fontId="2"/>
  </si>
  <si>
    <t>AMBASSADOR MEYER, AMERICAN EMBASSY TOKYO</t>
    <phoneticPr fontId="2"/>
  </si>
  <si>
    <t>CNO PRIORITY</t>
    <phoneticPr fontId="2"/>
  </si>
  <si>
    <t>CONFIDENTIAL</t>
    <phoneticPr fontId="2"/>
  </si>
  <si>
    <t>BASE REALIGNMENT AND HOMEPORTING IN JAPAN</t>
    <phoneticPr fontId="2"/>
  </si>
  <si>
    <t>BASE REALIGNMENTS: DELAYS IN NOTIFYING GOU OF RIFS</t>
    <phoneticPr fontId="2"/>
  </si>
  <si>
    <t>CONDIDENTIAL</t>
    <phoneticPr fontId="2"/>
  </si>
  <si>
    <t>BASE REALIGNMENT AND HOMEPORTING</t>
    <phoneticPr fontId="2"/>
  </si>
  <si>
    <t>BASE REALIGNMENT</t>
    <phoneticPr fontId="2"/>
  </si>
  <si>
    <t>BASE REALIGNMENT AND HOME PORTING</t>
    <phoneticPr fontId="2"/>
  </si>
  <si>
    <t>SECRET/EXDIS</t>
    <phoneticPr fontId="2"/>
  </si>
  <si>
    <t>YOKOSUKA AND HOME PORTING</t>
    <phoneticPr fontId="2"/>
  </si>
  <si>
    <t>J - UNDER SECRETARY JOHNSON</t>
    <phoneticPr fontId="2"/>
  </si>
  <si>
    <t>BASE REALIGNMENTS/PRESS SPECULATION PROMPTS INQUIRIES</t>
    <phoneticPr fontId="2"/>
  </si>
  <si>
    <t>BASE REALIGNMENTS: FURTHER DIET INQUIRIES</t>
    <phoneticPr fontId="2"/>
  </si>
  <si>
    <t>REVISION OF USNAVY BASE REALIGNMENT IN JAPAN</t>
    <phoneticPr fontId="2"/>
  </si>
  <si>
    <t>BASE REALIGNMENTS: ANTICIPATED DIET INQUIRIES</t>
    <phoneticPr fontId="2"/>
  </si>
  <si>
    <t>JAPAN BASE REALIGNMENT: EXTENSION OF TERMINAL DATE FOR RIFS AT YOKOSUKA AND YOKOHAMA</t>
    <phoneticPr fontId="2"/>
  </si>
  <si>
    <t>JOINT STATE/DEFENSE  MESSAGE (DRAFT)</t>
    <phoneticPr fontId="2"/>
  </si>
  <si>
    <t>JOINT STATE/DEFENSE  MESSAGE</t>
    <phoneticPr fontId="2"/>
  </si>
  <si>
    <t>COMMAND NAVAL FOR JAPAN</t>
    <phoneticPr fontId="2"/>
  </si>
  <si>
    <t>YOKOSUKA</t>
    <phoneticPr fontId="2"/>
  </si>
  <si>
    <t>JOINT STATE DEFENSE  MESSAGE</t>
    <phoneticPr fontId="2"/>
  </si>
  <si>
    <t>REVISION OF USN BASE REALIGNMENT</t>
    <phoneticPr fontId="2"/>
  </si>
  <si>
    <t>REVISION OF USN BASE REALIGNMENT (U)</t>
    <phoneticPr fontId="2"/>
  </si>
  <si>
    <t>CNO</t>
    <phoneticPr fontId="2"/>
  </si>
  <si>
    <t>CINCPACFLT</t>
    <phoneticPr fontId="2"/>
  </si>
  <si>
    <t>LETTER FROM AMERICAN EMBASSY TOKYO TO SECRETARY STATE</t>
  </si>
  <si>
    <t>HOMEPORTING ADDITIONAL SHIPS AT YOKOSUKA</t>
    <phoneticPr fontId="2"/>
  </si>
  <si>
    <t>U.S. STRATEGY AND FORCES FOR ASIA</t>
    <phoneticPr fontId="2"/>
  </si>
  <si>
    <t>HENRY A. KISSINGER</t>
    <phoneticPr fontId="2"/>
  </si>
  <si>
    <t>REVISION OF USN BASE REALIGNMENT: CHANGES IN 21 DECEMBER 1970 DECISIONS BY SECURITY CONSULTATIVE COMMITTEE</t>
    <phoneticPr fontId="2"/>
  </si>
  <si>
    <t>DEPARTMENT OF STATE</t>
    <phoneticPr fontId="2"/>
  </si>
  <si>
    <t>LIMITED OFFICIAL USE</t>
    <phoneticPr fontId="2"/>
  </si>
  <si>
    <t>PROPOSED NSSM ON JAPAN</t>
    <phoneticPr fontId="2"/>
  </si>
  <si>
    <t>THEODORE L. ERIOT, JR.</t>
    <phoneticPr fontId="2"/>
  </si>
  <si>
    <t>PROSPECTS FOR REGIONAL COOPERATION</t>
    <phoneticPr fontId="2"/>
  </si>
  <si>
    <t>WILLIAM H. SULLIVAN</t>
    <phoneticPr fontId="2"/>
  </si>
  <si>
    <t>TOP SECRET/SENSITIVE</t>
    <phoneticPr fontId="2"/>
  </si>
  <si>
    <t>REVISION OF USN BASE REALIGNMENT: ATSUGI</t>
    <phoneticPr fontId="2"/>
  </si>
  <si>
    <t>STATUS OF ATSUGI</t>
    <phoneticPr fontId="2"/>
  </si>
  <si>
    <t>ATSUGI: VQ-1</t>
    <phoneticPr fontId="2"/>
  </si>
  <si>
    <t>YOKOSUKA SRF: REQUEST BY MAYOR</t>
    <phoneticPr fontId="2"/>
  </si>
  <si>
    <t>STATUS REPORT ON NSSMS</t>
    <phoneticPr fontId="2"/>
  </si>
  <si>
    <t>JEANNE W. DAVIS, STAFF SECRETARY</t>
    <phoneticPr fontId="2"/>
  </si>
  <si>
    <t>XIII MEETING OF THE SECURITY CONSULTATIVE COMMITTEE (SCC)</t>
    <phoneticPr fontId="2"/>
  </si>
  <si>
    <t>PREPOSITIONING DESRON AT YOKOSUKA</t>
    <phoneticPr fontId="2"/>
  </si>
  <si>
    <t>ADDITIONAL PAPER FOR SRG MEETING ON JAPAN</t>
    <phoneticPr fontId="2"/>
  </si>
  <si>
    <t>SRG MEETING, AUGUST 27 ON NSSM 122 - JAPAN</t>
    <phoneticPr fontId="2"/>
  </si>
  <si>
    <t>J- U. ALEXIS JOHNSON</t>
    <phoneticPr fontId="2"/>
  </si>
  <si>
    <t>THE SECRETARY</t>
    <phoneticPr fontId="2"/>
  </si>
  <si>
    <t>JAPANESE ARMS PURCHASES</t>
    <phoneticPr fontId="2"/>
  </si>
  <si>
    <t>FUTURE STATUS OF SHIP REPAIR FACILITY YOKOSUKA (U)</t>
    <phoneticPr fontId="2"/>
  </si>
  <si>
    <t>RETURN OF IDLE FACILITIES AT SASEBO</t>
    <phoneticPr fontId="2"/>
  </si>
  <si>
    <t>AMCONSUL FUKUOKA</t>
    <phoneticPr fontId="2"/>
  </si>
  <si>
    <t>DEFENSE COSTS</t>
    <phoneticPr fontId="2"/>
  </si>
  <si>
    <t>AMERICAN EMBASSY TOKYO</t>
  </si>
  <si>
    <t>SECRETARY STATE</t>
  </si>
  <si>
    <t>KANTO PLAIN CONSOLIDATION</t>
    <phoneticPr fontId="2"/>
  </si>
  <si>
    <t>LETTER FROM WAREN NULLEN? TO MARSHALL GREEN</t>
  </si>
  <si>
    <t>WAREN NULLEN?</t>
    <phoneticPr fontId="2"/>
  </si>
  <si>
    <t>MARSHALL GREEN</t>
  </si>
  <si>
    <t xml:space="preserve">SECRETARY STATE </t>
    <phoneticPr fontId="2"/>
  </si>
  <si>
    <t>NO DATE</t>
    <phoneticPr fontId="2"/>
  </si>
  <si>
    <t>SRF YOKOSUKA</t>
    <phoneticPr fontId="2"/>
  </si>
  <si>
    <t>ALLEGATIONS OF NUCLEAR WEAPONS AT IWAKUNI</t>
    <phoneticPr fontId="2"/>
  </si>
  <si>
    <t>DEFENSE BURDEN SHARING: U.S. DEFENSE COSTS ENTERING BALANCE OF PAYMENTS IN JAPAN</t>
    <phoneticPr fontId="2"/>
  </si>
  <si>
    <t>UNCLASSIFIED</t>
    <phoneticPr fontId="2"/>
  </si>
  <si>
    <t>NUCLEAR WEAPONS - IWAKUNI</t>
    <phoneticPr fontId="2"/>
  </si>
  <si>
    <t>IWAKUNI AMMUNITION STORAGE</t>
    <phoneticPr fontId="2"/>
  </si>
  <si>
    <t>THE UN, KOREA, AND US BASES IN JAPAN</t>
    <phoneticPr fontId="2"/>
  </si>
  <si>
    <t>RESPONSIBILITIES FOR NATIONAL SECURITY STUDY MEMORANDA (NSSMS) AND NSC UNDER SECRETARIES COMMITTEE STUDY MEMORANDA (U/SMS), CHANGE FOUR</t>
    <phoneticPr fontId="2"/>
  </si>
  <si>
    <t>H. H. ANDERSON, REAL ADMIRAL, USN, DIRECTOR, POLICY PLANS AND NSC AFFAIRS</t>
    <phoneticPr fontId="2"/>
  </si>
  <si>
    <t>PREPOSITIONING CVA AT YOKOSUKA</t>
    <phoneticPr fontId="2"/>
  </si>
  <si>
    <t>KANTO PLAIN CONSOLIDATION PLAN (KPCP)</t>
    <phoneticPr fontId="2"/>
  </si>
  <si>
    <t>NSSM STATUS REPORTS PREPARED BY S/PC</t>
    <phoneticPr fontId="2"/>
  </si>
  <si>
    <t>S/PC - ROBERT E. TYNES</t>
    <phoneticPr fontId="2"/>
  </si>
  <si>
    <t>TOP SECRET/NODIS</t>
    <phoneticPr fontId="2"/>
  </si>
  <si>
    <t>UNITED STATES FORCES AND THE UNITED NATIONS COMMAND AND/OR THE UNIFIED COMMAND</t>
    <phoneticPr fontId="2"/>
  </si>
  <si>
    <t>ROBERT I. STARR</t>
    <phoneticPr fontId="2"/>
  </si>
  <si>
    <t>MR. BENJAMIN FORMAN</t>
    <phoneticPr fontId="2"/>
  </si>
  <si>
    <t>LETTER FROM MELVIN R.LAIRD, SECRETARY OF DEFENSE TO MASUMI EZAKI, DIRECTOR GENERAL</t>
  </si>
  <si>
    <t>MELVIN R. LAIRD, SECRETARY OF DEFENSE</t>
    <phoneticPr fontId="2"/>
  </si>
  <si>
    <t>MASUMI EZAKI, DIRECTOR GENERAL</t>
    <phoneticPr fontId="2"/>
  </si>
  <si>
    <t>NY TIMES STORY ON CVA AT YOKOSUKA</t>
    <phoneticPr fontId="2"/>
  </si>
  <si>
    <t>LETTER FROM MASUMI EZAKI TO MELVIN R.LAIRD, SECRETARY OF DEFENSE</t>
  </si>
  <si>
    <t>MASUMI EZAKI</t>
    <phoneticPr fontId="2"/>
  </si>
  <si>
    <t>STATUS OF KANTO PLAIN CONSOLIDATION PLAN DISCUSSIONS</t>
    <phoneticPr fontId="2"/>
  </si>
  <si>
    <t>STATUS OF KANTO PLAIN CONSOLIDATION PLAN (KPCP)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</si>
</sst>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mmmm\ d\,\ yyyy;@"/>
    <numFmt numFmtId="177" formatCode="h:mm;@"/>
  </numFmts>
  <fonts count="6">
    <font>
      <sz val="11"/>
      <color theme="1"/>
      <name val="游ゴシック"/>
      <family val="2"/>
      <scheme val="minor"/>
    </font>
    <font>
      <sz val="11"/>
      <color theme="1"/>
      <name val="Yu Gothic"/>
      <charset val="128"/>
    </font>
    <font>
      <sz val="18"/>
      <color theme="3"/>
      <name val="Yu Gothic"/>
      <charset val="128"/>
      <scheme val="maj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2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2" borderId="0" applyAlignment="0">
      <alignment vertical="center"/>
    </xf>
    <xf numFmtId="0" fontId="4" fillId="0" borderId="0" applyAlignment="0">
      <alignment vertical="center"/>
    </xf>
    <xf numFmtId="0" fontId="4" fillId="2" borderId="0" applyAlignment="0">
      <alignment vertical="center"/>
    </xf>
  </cellStyleXfs>
  <cellXfs count="34">
    <xf numFmtId="0" fontId="0" fillId="0" borderId="0" xfId="0"/>
    <xf numFmtId="0" fontId="3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 wrapText="1"/>
    </xf>
    <xf numFmtId="176" fontId="4" fillId="3" borderId="0" xfId="0" applyNumberFormat="1" applyFont="1" applyFill="1" applyAlignment="1">
      <alignment vertical="center" wrapText="1"/>
    </xf>
    <xf numFmtId="177" fontId="4" fillId="3" borderId="0" xfId="0" applyNumberFormat="1" applyFont="1" applyFill="1" applyAlignment="1">
      <alignment vertical="center" wrapText="1"/>
    </xf>
    <xf numFmtId="0" fontId="4" fillId="3" borderId="0" xfId="0" applyFont="1" applyFill="1" applyAlignment="1">
      <alignment horizontal="right" vertical="center" wrapText="1"/>
    </xf>
    <xf numFmtId="0" fontId="3" fillId="4" borderId="0" xfId="0" applyFont="1" applyFill="1" applyAlignment="1">
      <alignment horizontal="center" vertical="center" wrapText="1"/>
    </xf>
    <xf numFmtId="176" fontId="3" fillId="4" borderId="0" xfId="0" applyNumberFormat="1" applyFont="1" applyFill="1" applyAlignment="1">
      <alignment horizontal="center" vertical="center" wrapText="1"/>
    </xf>
    <xf numFmtId="177" fontId="3" fillId="4" borderId="0" xfId="0" applyNumberFormat="1" applyFont="1" applyFill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76" fontId="4" fillId="0" borderId="0" xfId="0" applyNumberFormat="1" applyFont="1" applyAlignment="1">
      <alignment vertical="center" wrapText="1"/>
    </xf>
    <xf numFmtId="177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right" vertical="center" wrapText="1"/>
    </xf>
    <xf numFmtId="0" fontId="4" fillId="2" borderId="0" xfId="1" applyFont="1" applyAlignment="1">
      <alignment vertical="center" wrapText="1"/>
    </xf>
    <xf numFmtId="176" fontId="4" fillId="2" borderId="0" xfId="1" applyNumberFormat="1" applyFont="1" applyAlignment="1">
      <alignment vertical="center" wrapText="1"/>
    </xf>
    <xf numFmtId="177" fontId="4" fillId="2" borderId="0" xfId="1" applyNumberFormat="1" applyFont="1" applyAlignment="1">
      <alignment vertical="center" wrapText="1"/>
    </xf>
    <xf numFmtId="0" fontId="4" fillId="2" borderId="0" xfId="1" applyFont="1" applyAlignment="1">
      <alignment horizontal="right" vertical="center" wrapText="1"/>
    </xf>
    <xf numFmtId="0" fontId="4" fillId="0" borderId="0" xfId="2" applyFont="1" applyAlignment="1">
      <alignment vertical="center" wrapText="1"/>
    </xf>
    <xf numFmtId="176" fontId="4" fillId="0" borderId="0" xfId="2" applyNumberFormat="1" applyFont="1" applyAlignment="1">
      <alignment vertical="center" wrapText="1"/>
    </xf>
    <xf numFmtId="177" fontId="4" fillId="0" borderId="0" xfId="2" applyNumberFormat="1" applyFont="1" applyAlignment="1">
      <alignment vertical="center" wrapText="1"/>
    </xf>
    <xf numFmtId="0" fontId="4" fillId="0" borderId="0" xfId="2" applyFont="1" applyAlignment="1">
      <alignment horizontal="right" vertical="center" wrapText="1"/>
    </xf>
    <xf numFmtId="0" fontId="4" fillId="2" borderId="0" xfId="3" applyFont="1" applyAlignment="1">
      <alignment vertical="center" wrapText="1"/>
    </xf>
    <xf numFmtId="176" fontId="4" fillId="2" borderId="0" xfId="3" applyNumberFormat="1" applyFont="1" applyAlignment="1">
      <alignment vertical="center" wrapText="1"/>
    </xf>
    <xf numFmtId="177" fontId="4" fillId="2" borderId="0" xfId="3" applyNumberFormat="1" applyFont="1" applyAlignment="1">
      <alignment vertical="center" wrapText="1"/>
    </xf>
    <xf numFmtId="0" fontId="4" fillId="2" borderId="0" xfId="3" applyFont="1" applyAlignment="1">
      <alignment horizontal="right" vertical="center" wrapText="1"/>
    </xf>
    <xf numFmtId="0" fontId="4" fillId="0" borderId="0" xfId="4" applyAlignment="1">
      <alignment vertical="center" wrapText="1"/>
    </xf>
    <xf numFmtId="176" fontId="4" fillId="0" borderId="0" xfId="4" applyNumberFormat="1" applyAlignment="1">
      <alignment vertical="center" wrapText="1"/>
    </xf>
    <xf numFmtId="177" fontId="4" fillId="0" borderId="0" xfId="4" applyNumberFormat="1" applyAlignment="1">
      <alignment vertical="center" wrapText="1"/>
    </xf>
    <xf numFmtId="0" fontId="4" fillId="0" borderId="0" xfId="4" applyAlignment="1">
      <alignment horizontal="right" vertical="center" wrapText="1"/>
    </xf>
    <xf numFmtId="0" fontId="4" fillId="2" borderId="0" xfId="5" applyAlignment="1">
      <alignment vertical="center" wrapText="1"/>
    </xf>
    <xf numFmtId="176" fontId="4" fillId="2" borderId="0" xfId="5" applyNumberFormat="1" applyAlignment="1">
      <alignment vertical="center" wrapText="1"/>
    </xf>
    <xf numFmtId="177" fontId="4" fillId="2" borderId="0" xfId="5" applyNumberFormat="1" applyAlignment="1">
      <alignment vertical="center" wrapText="1"/>
    </xf>
    <xf numFmtId="0" fontId="4" fillId="2" borderId="0" xfId="5" applyAlignment="1">
      <alignment horizontal="right" vertical="center" wrapText="1"/>
    </xf>
    <xf numFmtId="176" fontId="4" fillId="2" borderId="0" xfId="5" applyNumberFormat="1" applyAlignment="1">
      <alignment horizontal="right" vertical="center" wrapText="1"/>
    </xf>
  </cellXfs>
  <cellStyles count="6">
    <cellStyle name="20% - アクセント 3" xfId="1" builtinId="38"/>
    <cellStyle name="スタイル 1" xfId="2" xr:uid="{E825ACB7-0DAE-4842-81FA-2696E3BA9939}"/>
    <cellStyle name="スタイル 2" xfId="3" xr:uid="{4FC76885-9AD2-494D-951D-EF674C308FC3}"/>
    <cellStyle name="スタイル 3" xfId="4" xr:uid="{D3E0F1C6-F030-44F8-A327-7C4AE81963E4}"/>
    <cellStyle name="スタイル 4" xfId="5" xr:uid="{6EDD1C25-D499-44D1-A71C-40934857BA38}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59B6F1-DD76-487F-8014-773CEDD9B04A}">
  <dimension ref="A1:J99"/>
  <sheetViews>
    <sheetView tabSelected="1" workbookViewId="0"/>
  </sheetViews>
  <sheetFormatPr defaultColWidth="13" defaultRowHeight="12"/>
  <cols>
    <col min="1" max="1" width="5.125" style="9" customWidth="1"/>
    <col min="2" max="2" width="43.75" style="9" customWidth="1"/>
    <col min="3" max="3" width="31.75" style="9" customWidth="1"/>
    <col min="4" max="4" width="28.25" style="9" customWidth="1"/>
    <col min="5" max="5" width="20.875" style="9" customWidth="1"/>
    <col min="6" max="6" width="15.625" style="10" customWidth="1"/>
    <col min="7" max="7" width="6" style="11" customWidth="1"/>
    <col min="8" max="8" width="8.625" style="12" customWidth="1"/>
    <col min="9" max="9" width="4.25" style="9" customWidth="1"/>
    <col min="10" max="10" width="4" style="9" customWidth="1"/>
    <col min="11" max="16384" width="13" style="9"/>
  </cols>
  <sheetData>
    <row r="1" spans="1:10" s="2" customFormat="1">
      <c r="A1" s="1" t="s">
        <v>0</v>
      </c>
      <c r="B1" s="1"/>
      <c r="C1" s="1"/>
      <c r="F1" s="3"/>
      <c r="G1" s="4"/>
      <c r="H1" s="5"/>
    </row>
    <row r="2" spans="1:10" s="6" customForma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8" t="s">
        <v>8</v>
      </c>
      <c r="I2" s="6" t="s">
        <v>9</v>
      </c>
      <c r="J2" s="6" t="s">
        <v>10</v>
      </c>
    </row>
    <row r="3" spans="1:10" ht="22.5">
      <c r="A3" s="9">
        <v>1</v>
      </c>
      <c r="B3" s="9" t="s">
        <v>11</v>
      </c>
      <c r="E3" s="9" t="s">
        <v>12</v>
      </c>
      <c r="F3" s="10">
        <f>DATE(1971,1,19)</f>
        <v>25952</v>
      </c>
      <c r="G3" s="11">
        <f>TIME(22,0,0)</f>
        <v>0.91666666666666663</v>
      </c>
      <c r="H3" s="12" t="s">
        <v>13</v>
      </c>
      <c r="I3" s="9">
        <v>3</v>
      </c>
      <c r="J3" s="9">
        <v>30</v>
      </c>
    </row>
    <row r="4" spans="1:10" s="13" customFormat="1">
      <c r="A4" s="13">
        <v>2</v>
      </c>
      <c r="B4" s="13" t="s">
        <v>14</v>
      </c>
      <c r="E4" s="13" t="s">
        <v>15</v>
      </c>
      <c r="F4" s="14">
        <f>DATE(1971,1,19)</f>
        <v>25952</v>
      </c>
      <c r="G4" s="15">
        <f>TIME(22,37,0)</f>
        <v>0.94236111111111109</v>
      </c>
      <c r="H4" s="16" t="s">
        <v>13</v>
      </c>
      <c r="I4" s="13">
        <v>2</v>
      </c>
      <c r="J4" s="13">
        <v>30</v>
      </c>
    </row>
    <row r="5" spans="1:10" s="17" customFormat="1" ht="22.5">
      <c r="A5" s="17">
        <v>3</v>
      </c>
      <c r="B5" s="17" t="s">
        <v>16</v>
      </c>
      <c r="C5" s="17" t="s">
        <v>17</v>
      </c>
      <c r="D5" s="17" t="s">
        <v>18</v>
      </c>
      <c r="E5" s="17" t="s">
        <v>19</v>
      </c>
      <c r="F5" s="18">
        <f>DATE(1971,1,19)</f>
        <v>25952</v>
      </c>
      <c r="G5" s="19"/>
      <c r="H5" s="20" t="s">
        <v>13</v>
      </c>
      <c r="I5" s="17">
        <v>3</v>
      </c>
      <c r="J5" s="17">
        <v>30</v>
      </c>
    </row>
    <row r="6" spans="1:10" s="21" customFormat="1">
      <c r="A6" s="21">
        <v>4</v>
      </c>
      <c r="B6" s="21" t="s">
        <v>20</v>
      </c>
      <c r="C6" s="21" t="s">
        <v>21</v>
      </c>
      <c r="D6" s="21" t="s">
        <v>22</v>
      </c>
      <c r="E6" s="21" t="s">
        <v>23</v>
      </c>
      <c r="F6" s="22">
        <f>DATE(1971,1,20)</f>
        <v>25953</v>
      </c>
      <c r="G6" s="23">
        <f>TIME(4,34,0)</f>
        <v>0.19027777777777777</v>
      </c>
      <c r="H6" s="24" t="s">
        <v>13</v>
      </c>
      <c r="I6" s="21">
        <v>2</v>
      </c>
      <c r="J6" s="21">
        <v>30</v>
      </c>
    </row>
    <row r="7" spans="1:10">
      <c r="A7" s="9">
        <v>5</v>
      </c>
      <c r="B7" s="9" t="s">
        <v>20</v>
      </c>
      <c r="C7" s="9" t="s">
        <v>21</v>
      </c>
      <c r="D7" s="9" t="s">
        <v>22</v>
      </c>
      <c r="E7" s="9" t="s">
        <v>23</v>
      </c>
      <c r="F7" s="10">
        <f>DATE(1971,1,21)</f>
        <v>25954</v>
      </c>
      <c r="G7" s="11">
        <f>TIME(9,21,0)</f>
        <v>0.38958333333333334</v>
      </c>
      <c r="H7" s="12" t="s">
        <v>13</v>
      </c>
      <c r="I7" s="9">
        <v>1</v>
      </c>
      <c r="J7" s="9">
        <v>30</v>
      </c>
    </row>
    <row r="8" spans="1:10" s="13" customFormat="1">
      <c r="A8" s="13">
        <v>6</v>
      </c>
      <c r="B8" s="13" t="s">
        <v>24</v>
      </c>
      <c r="C8" s="13" t="s">
        <v>25</v>
      </c>
      <c r="D8" s="13" t="s">
        <v>26</v>
      </c>
      <c r="E8" s="13" t="s">
        <v>27</v>
      </c>
      <c r="F8" s="14">
        <f>DATE(1971,1,22)</f>
        <v>25955</v>
      </c>
      <c r="G8" s="15"/>
      <c r="H8" s="16" t="s">
        <v>13</v>
      </c>
      <c r="I8" s="13">
        <v>3</v>
      </c>
      <c r="J8" s="13">
        <v>30</v>
      </c>
    </row>
    <row r="9" spans="1:10">
      <c r="A9" s="9">
        <v>7</v>
      </c>
      <c r="B9" s="9" t="s">
        <v>28</v>
      </c>
      <c r="C9" s="9" t="s">
        <v>17</v>
      </c>
      <c r="D9" s="9" t="s">
        <v>29</v>
      </c>
      <c r="E9" s="9" t="s">
        <v>12</v>
      </c>
      <c r="F9" s="10">
        <f>DATE(1971,1,23)</f>
        <v>25956</v>
      </c>
      <c r="G9" s="11">
        <f>TIME(18,11,0)</f>
        <v>0.75763888888888886</v>
      </c>
      <c r="H9" s="12" t="s">
        <v>30</v>
      </c>
      <c r="I9" s="9">
        <v>2</v>
      </c>
      <c r="J9" s="9">
        <v>30</v>
      </c>
    </row>
    <row r="10" spans="1:10" s="21" customFormat="1" ht="22.5">
      <c r="A10" s="21">
        <v>8</v>
      </c>
      <c r="B10" s="21" t="s">
        <v>31</v>
      </c>
      <c r="C10" s="21" t="s">
        <v>32</v>
      </c>
      <c r="D10" s="21" t="s">
        <v>33</v>
      </c>
      <c r="E10" s="21" t="s">
        <v>34</v>
      </c>
      <c r="F10" s="22">
        <f>DATE(1971,1,25)</f>
        <v>25958</v>
      </c>
      <c r="G10" s="23">
        <f>TIME(10,26,0)</f>
        <v>0.43472222222222223</v>
      </c>
      <c r="H10" s="24" t="s">
        <v>30</v>
      </c>
      <c r="I10" s="21">
        <v>1</v>
      </c>
      <c r="J10" s="21">
        <v>30</v>
      </c>
    </row>
    <row r="11" spans="1:10" s="17" customFormat="1">
      <c r="A11" s="17">
        <v>9</v>
      </c>
      <c r="B11" s="17" t="s">
        <v>35</v>
      </c>
      <c r="E11" s="17" t="s">
        <v>12</v>
      </c>
      <c r="F11" s="18">
        <f>DATE(1971,1,29)</f>
        <v>25962</v>
      </c>
      <c r="G11" s="19">
        <f>TIME(2,18,0)</f>
        <v>9.583333333333334E-2</v>
      </c>
      <c r="H11" s="20" t="s">
        <v>30</v>
      </c>
      <c r="I11" s="17">
        <v>1</v>
      </c>
      <c r="J11" s="17">
        <v>30</v>
      </c>
    </row>
    <row r="12" spans="1:10" s="21" customFormat="1" ht="22.5">
      <c r="A12" s="21">
        <v>10</v>
      </c>
      <c r="B12" s="21" t="s">
        <v>36</v>
      </c>
      <c r="C12" s="21" t="s">
        <v>21</v>
      </c>
      <c r="D12" s="21" t="s">
        <v>22</v>
      </c>
      <c r="E12" s="21" t="s">
        <v>37</v>
      </c>
      <c r="F12" s="22">
        <f>DATE(1971,2,1)</f>
        <v>25965</v>
      </c>
      <c r="G12" s="23">
        <f>TIME(9,26,0)</f>
        <v>0.39305555555555555</v>
      </c>
      <c r="H12" s="24" t="s">
        <v>30</v>
      </c>
      <c r="I12" s="21">
        <v>2</v>
      </c>
      <c r="J12" s="21">
        <v>30</v>
      </c>
    </row>
    <row r="13" spans="1:10" s="17" customFormat="1">
      <c r="A13" s="17">
        <v>11</v>
      </c>
      <c r="B13" s="17" t="s">
        <v>38</v>
      </c>
      <c r="C13" s="17" t="s">
        <v>21</v>
      </c>
      <c r="D13" s="17" t="s">
        <v>22</v>
      </c>
      <c r="E13" s="17" t="s">
        <v>12</v>
      </c>
      <c r="F13" s="18">
        <f>DATE(1971,2,1)</f>
        <v>25965</v>
      </c>
      <c r="G13" s="19">
        <f>TIME(13,56,0)</f>
        <v>0.5805555555555556</v>
      </c>
      <c r="H13" s="20" t="s">
        <v>30</v>
      </c>
      <c r="I13" s="17">
        <v>4</v>
      </c>
      <c r="J13" s="17">
        <v>30</v>
      </c>
    </row>
    <row r="14" spans="1:10" s="21" customFormat="1">
      <c r="A14" s="21">
        <v>12</v>
      </c>
      <c r="B14" s="21" t="s">
        <v>39</v>
      </c>
      <c r="C14" s="21" t="s">
        <v>21</v>
      </c>
      <c r="D14" s="21" t="s">
        <v>22</v>
      </c>
      <c r="E14" s="21" t="s">
        <v>12</v>
      </c>
      <c r="F14" s="22">
        <f>DATE(1971,2,3)</f>
        <v>25967</v>
      </c>
      <c r="G14" s="23">
        <f>TIME(7,4,0)</f>
        <v>0.29444444444444445</v>
      </c>
      <c r="H14" s="24" t="s">
        <v>30</v>
      </c>
      <c r="I14" s="21">
        <v>2</v>
      </c>
      <c r="J14" s="21">
        <v>30</v>
      </c>
    </row>
    <row r="15" spans="1:10" s="17" customFormat="1">
      <c r="A15" s="17">
        <v>13</v>
      </c>
      <c r="B15" s="17" t="s">
        <v>39</v>
      </c>
      <c r="C15" s="17" t="s">
        <v>21</v>
      </c>
      <c r="D15" s="17" t="s">
        <v>22</v>
      </c>
      <c r="E15" s="17" t="s">
        <v>12</v>
      </c>
      <c r="F15" s="18">
        <f>DATE(1971,2,3)</f>
        <v>25967</v>
      </c>
      <c r="G15" s="19">
        <f>TIME(20,6,0)</f>
        <v>0.83750000000000002</v>
      </c>
      <c r="H15" s="20" t="s">
        <v>30</v>
      </c>
      <c r="I15" s="17">
        <v>4</v>
      </c>
      <c r="J15" s="17">
        <v>30</v>
      </c>
    </row>
    <row r="16" spans="1:10" s="21" customFormat="1">
      <c r="A16" s="21">
        <v>14</v>
      </c>
      <c r="B16" s="21" t="s">
        <v>38</v>
      </c>
      <c r="E16" s="21" t="s">
        <v>12</v>
      </c>
      <c r="F16" s="22">
        <f>DATE(1971,2,4)</f>
        <v>25968</v>
      </c>
      <c r="G16" s="23">
        <f>TIME(0,30,0)</f>
        <v>2.0833333333333332E-2</v>
      </c>
      <c r="H16" s="24" t="s">
        <v>30</v>
      </c>
      <c r="I16" s="21">
        <v>3</v>
      </c>
      <c r="J16" s="21">
        <v>30</v>
      </c>
    </row>
    <row r="17" spans="1:10" s="17" customFormat="1">
      <c r="A17" s="17">
        <v>15</v>
      </c>
      <c r="B17" s="17" t="s">
        <v>40</v>
      </c>
      <c r="C17" s="17" t="s">
        <v>21</v>
      </c>
      <c r="D17" s="17" t="s">
        <v>22</v>
      </c>
      <c r="E17" s="17" t="s">
        <v>12</v>
      </c>
      <c r="F17" s="18">
        <f>DATE(1971,2,5)</f>
        <v>25969</v>
      </c>
      <c r="G17" s="19">
        <f>TIME(8,24,0)</f>
        <v>0.35</v>
      </c>
      <c r="H17" s="20" t="s">
        <v>30</v>
      </c>
      <c r="I17" s="17">
        <v>3</v>
      </c>
      <c r="J17" s="17">
        <v>30</v>
      </c>
    </row>
    <row r="18" spans="1:10" s="21" customFormat="1">
      <c r="A18" s="21">
        <v>16</v>
      </c>
      <c r="B18" s="21" t="s">
        <v>38</v>
      </c>
      <c r="E18" s="21" t="s">
        <v>41</v>
      </c>
      <c r="F18" s="22">
        <f>DATE(1971,2,9)</f>
        <v>25973</v>
      </c>
      <c r="G18" s="23">
        <f>TIME(2,4,0)</f>
        <v>8.611111111111111E-2</v>
      </c>
      <c r="H18" s="24" t="s">
        <v>30</v>
      </c>
      <c r="I18" s="21">
        <v>1</v>
      </c>
      <c r="J18" s="21">
        <v>30</v>
      </c>
    </row>
    <row r="19" spans="1:10" s="17" customFormat="1">
      <c r="A19" s="17">
        <v>17</v>
      </c>
      <c r="B19" s="17" t="s">
        <v>42</v>
      </c>
      <c r="C19" s="17" t="s">
        <v>25</v>
      </c>
      <c r="D19" s="17" t="s">
        <v>43</v>
      </c>
      <c r="E19" s="17" t="s">
        <v>12</v>
      </c>
      <c r="F19" s="18">
        <f>DATE(1971,2,9)</f>
        <v>25973</v>
      </c>
      <c r="G19" s="19"/>
      <c r="H19" s="20" t="s">
        <v>30</v>
      </c>
      <c r="I19" s="17">
        <v>1</v>
      </c>
      <c r="J19" s="17">
        <v>30</v>
      </c>
    </row>
    <row r="20" spans="1:10" s="21" customFormat="1" ht="22.5">
      <c r="A20" s="21">
        <v>18</v>
      </c>
      <c r="B20" s="21" t="s">
        <v>44</v>
      </c>
      <c r="C20" s="21" t="s">
        <v>21</v>
      </c>
      <c r="D20" s="21" t="s">
        <v>22</v>
      </c>
      <c r="E20" s="21" t="s">
        <v>12</v>
      </c>
      <c r="F20" s="22">
        <f>DATE(1971,2,15)</f>
        <v>25979</v>
      </c>
      <c r="G20" s="23">
        <f>TIME(9,43,0)</f>
        <v>0.40486111111111112</v>
      </c>
      <c r="H20" s="24" t="s">
        <v>30</v>
      </c>
      <c r="I20" s="21">
        <v>2</v>
      </c>
      <c r="J20" s="21">
        <v>30</v>
      </c>
    </row>
    <row r="21" spans="1:10" s="17" customFormat="1">
      <c r="A21" s="17">
        <v>19</v>
      </c>
      <c r="B21" s="17" t="s">
        <v>45</v>
      </c>
      <c r="C21" s="17" t="s">
        <v>21</v>
      </c>
      <c r="D21" s="17" t="s">
        <v>22</v>
      </c>
      <c r="E21" s="17" t="s">
        <v>12</v>
      </c>
      <c r="F21" s="18">
        <f>DATE(1971,2,16)</f>
        <v>25980</v>
      </c>
      <c r="G21" s="19">
        <f>TIME(11,19,0)</f>
        <v>0.47152777777777777</v>
      </c>
      <c r="H21" s="20" t="s">
        <v>30</v>
      </c>
      <c r="I21" s="17">
        <v>2</v>
      </c>
      <c r="J21" s="17">
        <v>30</v>
      </c>
    </row>
    <row r="22" spans="1:10" s="21" customFormat="1">
      <c r="A22" s="21">
        <v>20</v>
      </c>
      <c r="B22" s="21" t="s">
        <v>46</v>
      </c>
      <c r="C22" s="21" t="s">
        <v>21</v>
      </c>
      <c r="D22" s="21" t="s">
        <v>22</v>
      </c>
      <c r="E22" s="21" t="s">
        <v>12</v>
      </c>
      <c r="F22" s="22">
        <f>DATE(1971,2,18)</f>
        <v>25982</v>
      </c>
      <c r="G22" s="23">
        <f>TIME(7,15,0)</f>
        <v>0.30208333333333331</v>
      </c>
      <c r="H22" s="24" t="s">
        <v>30</v>
      </c>
      <c r="I22" s="21">
        <v>3</v>
      </c>
      <c r="J22" s="21">
        <v>30</v>
      </c>
    </row>
    <row r="23" spans="1:10">
      <c r="A23" s="9">
        <v>21</v>
      </c>
      <c r="B23" s="9" t="s">
        <v>47</v>
      </c>
      <c r="C23" s="9" t="s">
        <v>21</v>
      </c>
      <c r="D23" s="9" t="s">
        <v>22</v>
      </c>
      <c r="E23" s="9" t="s">
        <v>12</v>
      </c>
      <c r="F23" s="10">
        <f>DATE(1971,2,20)</f>
        <v>25984</v>
      </c>
      <c r="G23" s="11">
        <f>TIME(6,36,0)</f>
        <v>0.27500000000000002</v>
      </c>
      <c r="H23" s="12" t="s">
        <v>30</v>
      </c>
      <c r="I23" s="9">
        <v>2</v>
      </c>
      <c r="J23" s="9">
        <v>30</v>
      </c>
    </row>
    <row r="24" spans="1:10" s="13" customFormat="1" ht="22.5">
      <c r="A24" s="13">
        <v>22</v>
      </c>
      <c r="B24" s="13" t="s">
        <v>48</v>
      </c>
      <c r="C24" s="13" t="s">
        <v>21</v>
      </c>
      <c r="D24" s="13" t="s">
        <v>22</v>
      </c>
      <c r="E24" s="13" t="s">
        <v>12</v>
      </c>
      <c r="F24" s="14">
        <f>DATE(1971,3,3)</f>
        <v>25995</v>
      </c>
      <c r="G24" s="15">
        <f>TIME(9,50,0)</f>
        <v>0.40972222222222221</v>
      </c>
      <c r="H24" s="16" t="s">
        <v>30</v>
      </c>
      <c r="I24" s="13">
        <v>1</v>
      </c>
      <c r="J24" s="13">
        <v>30</v>
      </c>
    </row>
    <row r="25" spans="1:10" s="25" customFormat="1">
      <c r="A25" s="25">
        <v>23</v>
      </c>
      <c r="B25" s="25" t="s">
        <v>49</v>
      </c>
      <c r="E25" s="25" t="s">
        <v>12</v>
      </c>
      <c r="F25" s="26">
        <f>DATE(1971,3,3)</f>
        <v>25995</v>
      </c>
      <c r="G25" s="27"/>
      <c r="H25" s="28" t="s">
        <v>30</v>
      </c>
      <c r="I25" s="25">
        <v>1</v>
      </c>
      <c r="J25" s="25">
        <v>30</v>
      </c>
    </row>
    <row r="26" spans="1:10" s="29" customFormat="1">
      <c r="A26" s="29">
        <v>24</v>
      </c>
      <c r="B26" s="29" t="s">
        <v>50</v>
      </c>
      <c r="C26" s="29" t="s">
        <v>22</v>
      </c>
      <c r="D26" s="29" t="s">
        <v>51</v>
      </c>
      <c r="E26" s="29" t="s">
        <v>12</v>
      </c>
      <c r="F26" s="30">
        <f>DATE(1971,3,3)</f>
        <v>25995</v>
      </c>
      <c r="G26" s="31">
        <f>TIME(19,1,0)</f>
        <v>0.79236111111111107</v>
      </c>
      <c r="H26" s="32" t="s">
        <v>30</v>
      </c>
      <c r="I26" s="29">
        <v>2</v>
      </c>
      <c r="J26" s="29">
        <v>30</v>
      </c>
    </row>
    <row r="27" spans="1:10" s="25" customFormat="1">
      <c r="A27" s="25">
        <v>25</v>
      </c>
      <c r="B27" s="25" t="s">
        <v>52</v>
      </c>
      <c r="C27" s="25" t="s">
        <v>21</v>
      </c>
      <c r="D27" s="25" t="s">
        <v>22</v>
      </c>
      <c r="E27" s="25" t="s">
        <v>12</v>
      </c>
      <c r="F27" s="26">
        <f>DATE(1971,3,4)</f>
        <v>25996</v>
      </c>
      <c r="G27" s="27">
        <f>TIME(9,48,0)</f>
        <v>0.40833333333333333</v>
      </c>
      <c r="H27" s="28" t="s">
        <v>30</v>
      </c>
      <c r="I27" s="25">
        <v>2</v>
      </c>
      <c r="J27" s="25">
        <v>30</v>
      </c>
    </row>
    <row r="28" spans="1:10" s="29" customFormat="1">
      <c r="A28" s="29">
        <v>26</v>
      </c>
      <c r="B28" s="29" t="s">
        <v>52</v>
      </c>
      <c r="C28" s="29" t="s">
        <v>21</v>
      </c>
      <c r="D28" s="29" t="s">
        <v>22</v>
      </c>
      <c r="E28" s="29" t="s">
        <v>12</v>
      </c>
      <c r="F28" s="30">
        <f>DATE(1971,3,5)</f>
        <v>25997</v>
      </c>
      <c r="G28" s="31">
        <f>TIME(9,12,0)</f>
        <v>0.38333333333333336</v>
      </c>
      <c r="H28" s="32" t="s">
        <v>30</v>
      </c>
      <c r="I28" s="29">
        <v>1</v>
      </c>
      <c r="J28" s="29">
        <v>30</v>
      </c>
    </row>
    <row r="29" spans="1:10" s="25" customFormat="1">
      <c r="A29" s="25">
        <v>27</v>
      </c>
      <c r="B29" s="25" t="s">
        <v>53</v>
      </c>
      <c r="E29" s="25" t="s">
        <v>41</v>
      </c>
      <c r="F29" s="26">
        <f>DATE(1971,3,6)</f>
        <v>25998</v>
      </c>
      <c r="G29" s="27">
        <f>TIME(20,56,0)</f>
        <v>0.87222222222222223</v>
      </c>
      <c r="H29" s="28" t="s">
        <v>30</v>
      </c>
      <c r="I29" s="25">
        <v>1</v>
      </c>
      <c r="J29" s="25">
        <v>30</v>
      </c>
    </row>
    <row r="30" spans="1:10" s="29" customFormat="1">
      <c r="A30" s="29">
        <v>28</v>
      </c>
      <c r="B30" s="29" t="s">
        <v>54</v>
      </c>
      <c r="E30" s="29" t="s">
        <v>12</v>
      </c>
      <c r="F30" s="30">
        <f>DATE(1971,3,11)</f>
        <v>26003</v>
      </c>
      <c r="G30" s="31">
        <f>TIME(20,52,0)</f>
        <v>0.86944444444444446</v>
      </c>
      <c r="H30" s="32" t="s">
        <v>30</v>
      </c>
      <c r="I30" s="29">
        <v>2</v>
      </c>
      <c r="J30" s="29">
        <v>30</v>
      </c>
    </row>
    <row r="31" spans="1:10" s="25" customFormat="1">
      <c r="A31" s="25">
        <v>29</v>
      </c>
      <c r="B31" s="25" t="s">
        <v>54</v>
      </c>
      <c r="C31" s="25" t="s">
        <v>21</v>
      </c>
      <c r="D31" s="25" t="s">
        <v>22</v>
      </c>
      <c r="E31" s="25" t="s">
        <v>12</v>
      </c>
      <c r="F31" s="26">
        <f>DATE(1971,3,17)</f>
        <v>26009</v>
      </c>
      <c r="G31" s="27">
        <f>TIME(12,11,0)</f>
        <v>0.50763888888888886</v>
      </c>
      <c r="H31" s="28" t="s">
        <v>30</v>
      </c>
      <c r="I31" s="25">
        <v>2</v>
      </c>
      <c r="J31" s="25">
        <v>30</v>
      </c>
    </row>
    <row r="32" spans="1:10" s="29" customFormat="1">
      <c r="A32" s="29">
        <v>30</v>
      </c>
      <c r="B32" s="29" t="s">
        <v>55</v>
      </c>
      <c r="C32" s="29" t="s">
        <v>56</v>
      </c>
      <c r="D32" s="29" t="s">
        <v>57</v>
      </c>
      <c r="E32" s="29" t="s">
        <v>12</v>
      </c>
      <c r="F32" s="30">
        <f>DATE(1971,3,23)</f>
        <v>26015</v>
      </c>
      <c r="G32" s="31">
        <f>TIME(23,55,0)</f>
        <v>0.99652777777777779</v>
      </c>
      <c r="H32" s="32" t="s">
        <v>30</v>
      </c>
      <c r="I32" s="29">
        <v>2</v>
      </c>
      <c r="J32" s="29">
        <v>30</v>
      </c>
    </row>
    <row r="33" spans="1:10" s="25" customFormat="1">
      <c r="A33" s="25">
        <v>31</v>
      </c>
      <c r="B33" s="25" t="s">
        <v>54</v>
      </c>
      <c r="C33" s="25" t="s">
        <v>21</v>
      </c>
      <c r="D33" s="25" t="s">
        <v>22</v>
      </c>
      <c r="E33" s="25" t="s">
        <v>12</v>
      </c>
      <c r="F33" s="26">
        <f>DATE(1971,3,25)</f>
        <v>26017</v>
      </c>
      <c r="G33" s="27">
        <f>TIME(7,36,0)</f>
        <v>0.31666666666666665</v>
      </c>
      <c r="H33" s="28" t="s">
        <v>30</v>
      </c>
      <c r="I33" s="25">
        <v>2</v>
      </c>
      <c r="J33" s="25">
        <v>30</v>
      </c>
    </row>
    <row r="34" spans="1:10" s="29" customFormat="1">
      <c r="A34" s="29">
        <v>32</v>
      </c>
      <c r="B34" s="29" t="s">
        <v>54</v>
      </c>
      <c r="C34" s="29" t="s">
        <v>21</v>
      </c>
      <c r="D34" s="29" t="s">
        <v>22</v>
      </c>
      <c r="E34" s="29" t="s">
        <v>12</v>
      </c>
      <c r="F34" s="30">
        <f>DATE(1971,3,25)</f>
        <v>26017</v>
      </c>
      <c r="G34" s="31">
        <f>TIME(7,47,0)</f>
        <v>0.32430555555555557</v>
      </c>
      <c r="H34" s="32" t="s">
        <v>30</v>
      </c>
      <c r="I34" s="29">
        <v>2</v>
      </c>
      <c r="J34" s="29">
        <v>30</v>
      </c>
    </row>
    <row r="35" spans="1:10" s="25" customFormat="1" ht="22.5">
      <c r="A35" s="25">
        <v>33</v>
      </c>
      <c r="B35" s="25" t="s">
        <v>58</v>
      </c>
      <c r="C35" s="25" t="s">
        <v>21</v>
      </c>
      <c r="D35" s="25" t="s">
        <v>22</v>
      </c>
      <c r="E35" s="25" t="s">
        <v>12</v>
      </c>
      <c r="F35" s="26">
        <f>DATE(1971,3,25)</f>
        <v>26017</v>
      </c>
      <c r="G35" s="27">
        <f>TIME(7,55,0)</f>
        <v>0.3298611111111111</v>
      </c>
      <c r="H35" s="28" t="s">
        <v>30</v>
      </c>
      <c r="I35" s="25">
        <v>3</v>
      </c>
      <c r="J35" s="25">
        <v>30</v>
      </c>
    </row>
    <row r="36" spans="1:10" s="29" customFormat="1">
      <c r="A36" s="29">
        <v>34</v>
      </c>
      <c r="B36" s="29" t="s">
        <v>54</v>
      </c>
      <c r="C36" s="29" t="s">
        <v>21</v>
      </c>
      <c r="D36" s="29" t="s">
        <v>22</v>
      </c>
      <c r="E36" s="29" t="s">
        <v>12</v>
      </c>
      <c r="F36" s="30">
        <f>DATE(1971,3,27)</f>
        <v>26019</v>
      </c>
      <c r="G36" s="31">
        <f>TIME(3,8,0)</f>
        <v>0.13055555555555556</v>
      </c>
      <c r="H36" s="32" t="s">
        <v>30</v>
      </c>
      <c r="I36" s="29">
        <v>2</v>
      </c>
      <c r="J36" s="29">
        <v>30</v>
      </c>
    </row>
    <row r="37" spans="1:10" s="25" customFormat="1">
      <c r="A37" s="25">
        <v>35</v>
      </c>
      <c r="B37" s="25" t="s">
        <v>54</v>
      </c>
      <c r="C37" s="25" t="s">
        <v>21</v>
      </c>
      <c r="D37" s="25" t="s">
        <v>22</v>
      </c>
      <c r="E37" s="25" t="s">
        <v>12</v>
      </c>
      <c r="F37" s="26">
        <f>DATE(1971,3,27)</f>
        <v>26019</v>
      </c>
      <c r="G37" s="27">
        <f>TIME(3,14,0)</f>
        <v>0.13472222222222222</v>
      </c>
      <c r="H37" s="28" t="s">
        <v>30</v>
      </c>
      <c r="I37" s="25">
        <v>2</v>
      </c>
      <c r="J37" s="25">
        <v>30</v>
      </c>
    </row>
    <row r="38" spans="1:10" s="29" customFormat="1">
      <c r="A38" s="29">
        <v>36</v>
      </c>
      <c r="B38" s="29" t="s">
        <v>54</v>
      </c>
      <c r="E38" s="29" t="s">
        <v>12</v>
      </c>
      <c r="F38" s="30">
        <f>DATE(1971,3,27)</f>
        <v>26019</v>
      </c>
      <c r="G38" s="31">
        <f>TIME(20,33,0)</f>
        <v>0.85624999999999996</v>
      </c>
      <c r="H38" s="32" t="s">
        <v>30</v>
      </c>
      <c r="I38" s="29">
        <v>4</v>
      </c>
      <c r="J38" s="29">
        <v>30</v>
      </c>
    </row>
    <row r="39" spans="1:10" s="25" customFormat="1">
      <c r="A39" s="25">
        <v>37</v>
      </c>
      <c r="B39" s="25" t="s">
        <v>59</v>
      </c>
      <c r="E39" s="25" t="s">
        <v>12</v>
      </c>
      <c r="F39" s="26">
        <f>DATE(1971,3,29)</f>
        <v>26021</v>
      </c>
      <c r="G39" s="27">
        <f>TIME(22,47,0)</f>
        <v>0.94930555555555551</v>
      </c>
      <c r="H39" s="28" t="s">
        <v>30</v>
      </c>
      <c r="I39" s="25">
        <v>2</v>
      </c>
      <c r="J39" s="25">
        <v>30</v>
      </c>
    </row>
    <row r="40" spans="1:10" s="29" customFormat="1">
      <c r="A40" s="29">
        <v>38</v>
      </c>
      <c r="B40" s="29" t="s">
        <v>54</v>
      </c>
      <c r="C40" s="29" t="s">
        <v>21</v>
      </c>
      <c r="D40" s="29" t="s">
        <v>22</v>
      </c>
      <c r="E40" s="29" t="s">
        <v>12</v>
      </c>
      <c r="F40" s="30">
        <f>DATE(1971,3,29)</f>
        <v>26021</v>
      </c>
      <c r="G40" s="31">
        <f>TIME(10,46,0)</f>
        <v>0.44861111111111113</v>
      </c>
      <c r="H40" s="32" t="s">
        <v>30</v>
      </c>
      <c r="I40" s="29">
        <v>3</v>
      </c>
      <c r="J40" s="29">
        <v>30</v>
      </c>
    </row>
    <row r="41" spans="1:10" s="25" customFormat="1">
      <c r="A41" s="25">
        <v>39</v>
      </c>
      <c r="B41" s="25" t="s">
        <v>54</v>
      </c>
      <c r="C41" s="25" t="s">
        <v>21</v>
      </c>
      <c r="D41" s="25" t="s">
        <v>22</v>
      </c>
      <c r="E41" s="25" t="s">
        <v>12</v>
      </c>
      <c r="F41" s="26">
        <f>DATE(1971,3,29)</f>
        <v>26021</v>
      </c>
      <c r="G41" s="27">
        <f>TIME(11,7,0)</f>
        <v>0.46319444444444446</v>
      </c>
      <c r="H41" s="28" t="s">
        <v>30</v>
      </c>
      <c r="I41" s="25">
        <v>3</v>
      </c>
      <c r="J41" s="25">
        <v>30</v>
      </c>
    </row>
    <row r="42" spans="1:10" s="29" customFormat="1">
      <c r="A42" s="29">
        <v>40</v>
      </c>
      <c r="B42" s="29" t="s">
        <v>60</v>
      </c>
      <c r="C42" s="29" t="s">
        <v>61</v>
      </c>
      <c r="E42" s="29" t="s">
        <v>12</v>
      </c>
      <c r="F42" s="30">
        <f>DATE(1971,3,30)</f>
        <v>26022</v>
      </c>
      <c r="G42" s="31"/>
      <c r="H42" s="32" t="s">
        <v>30</v>
      </c>
      <c r="I42" s="29">
        <v>2</v>
      </c>
      <c r="J42" s="29">
        <v>30</v>
      </c>
    </row>
    <row r="43" spans="1:10" s="25" customFormat="1" ht="33">
      <c r="A43" s="25">
        <v>41</v>
      </c>
      <c r="B43" s="25" t="s">
        <v>62</v>
      </c>
      <c r="C43" s="25" t="s">
        <v>21</v>
      </c>
      <c r="D43" s="25" t="s">
        <v>63</v>
      </c>
      <c r="E43" s="25" t="s">
        <v>34</v>
      </c>
      <c r="F43" s="26">
        <f>DATE(1971,4,1)</f>
        <v>26024</v>
      </c>
      <c r="G43" s="27"/>
      <c r="H43" s="28" t="s">
        <v>30</v>
      </c>
      <c r="I43" s="25">
        <v>9</v>
      </c>
      <c r="J43" s="25">
        <v>30</v>
      </c>
    </row>
    <row r="44" spans="1:10" s="29" customFormat="1">
      <c r="A44" s="29">
        <v>42</v>
      </c>
      <c r="B44" s="29" t="s">
        <v>54</v>
      </c>
      <c r="C44" s="29" t="s">
        <v>21</v>
      </c>
      <c r="D44" s="29" t="s">
        <v>22</v>
      </c>
      <c r="E44" s="29" t="s">
        <v>64</v>
      </c>
      <c r="F44" s="30">
        <f>DATE(1971,4,1)</f>
        <v>26024</v>
      </c>
      <c r="G44" s="31">
        <f>TIME(3,46,0)</f>
        <v>0.15694444444444444</v>
      </c>
      <c r="H44" s="32" t="s">
        <v>30</v>
      </c>
      <c r="I44" s="29">
        <v>2</v>
      </c>
      <c r="J44" s="29">
        <v>30</v>
      </c>
    </row>
    <row r="45" spans="1:10" s="25" customFormat="1">
      <c r="A45" s="25">
        <v>43</v>
      </c>
      <c r="B45" s="25" t="s">
        <v>65</v>
      </c>
      <c r="C45" s="25" t="s">
        <v>66</v>
      </c>
      <c r="E45" s="25" t="s">
        <v>12</v>
      </c>
      <c r="F45" s="26">
        <f>DATE(1971,4,12)</f>
        <v>26035</v>
      </c>
      <c r="G45" s="27"/>
      <c r="H45" s="28" t="s">
        <v>30</v>
      </c>
      <c r="I45" s="25">
        <v>1</v>
      </c>
      <c r="J45" s="25">
        <v>30</v>
      </c>
    </row>
    <row r="46" spans="1:10" s="29" customFormat="1">
      <c r="A46" s="29">
        <v>44</v>
      </c>
      <c r="B46" s="29" t="s">
        <v>67</v>
      </c>
      <c r="C46" s="29" t="s">
        <v>68</v>
      </c>
      <c r="E46" s="29" t="s">
        <v>69</v>
      </c>
      <c r="F46" s="30">
        <f>DATE(1971,5,7)</f>
        <v>26060</v>
      </c>
      <c r="G46" s="31"/>
      <c r="H46" s="32" t="s">
        <v>30</v>
      </c>
      <c r="I46" s="29">
        <v>11</v>
      </c>
      <c r="J46" s="29">
        <v>30</v>
      </c>
    </row>
    <row r="47" spans="1:10" s="25" customFormat="1">
      <c r="A47" s="25">
        <v>45</v>
      </c>
      <c r="B47" s="25" t="s">
        <v>54</v>
      </c>
      <c r="C47" s="25" t="s">
        <v>21</v>
      </c>
      <c r="D47" s="25" t="s">
        <v>22</v>
      </c>
      <c r="E47" s="25" t="s">
        <v>12</v>
      </c>
      <c r="F47" s="26">
        <f>DATE(1971,5,14)</f>
        <v>26067</v>
      </c>
      <c r="G47" s="27">
        <f>TIME(6,55,0)</f>
        <v>0.28819444444444442</v>
      </c>
      <c r="H47" s="28" t="s">
        <v>30</v>
      </c>
      <c r="I47" s="25">
        <v>3</v>
      </c>
      <c r="J47" s="25">
        <v>30</v>
      </c>
    </row>
    <row r="48" spans="1:10" s="29" customFormat="1">
      <c r="A48" s="29">
        <v>46</v>
      </c>
      <c r="B48" s="29" t="s">
        <v>54</v>
      </c>
      <c r="C48" s="29" t="s">
        <v>21</v>
      </c>
      <c r="D48" s="29" t="s">
        <v>22</v>
      </c>
      <c r="E48" s="29" t="s">
        <v>34</v>
      </c>
      <c r="F48" s="30">
        <f>DATE(1971,5,20)</f>
        <v>26073</v>
      </c>
      <c r="G48" s="31">
        <f>TIME(5,42,0)</f>
        <v>0.23749999999999999</v>
      </c>
      <c r="H48" s="32" t="s">
        <v>30</v>
      </c>
      <c r="I48" s="29">
        <v>2</v>
      </c>
      <c r="J48" s="29">
        <v>30</v>
      </c>
    </row>
    <row r="49" spans="1:10" s="25" customFormat="1">
      <c r="A49" s="25">
        <v>47</v>
      </c>
      <c r="B49" s="25" t="s">
        <v>70</v>
      </c>
      <c r="C49" s="25" t="s">
        <v>21</v>
      </c>
      <c r="D49" s="25" t="s">
        <v>22</v>
      </c>
      <c r="E49" s="25" t="s">
        <v>12</v>
      </c>
      <c r="F49" s="26">
        <f>DATE(1971,5,27)</f>
        <v>26080</v>
      </c>
      <c r="G49" s="27">
        <f>TIME(10,27,0)</f>
        <v>0.43541666666666667</v>
      </c>
      <c r="H49" s="28" t="s">
        <v>30</v>
      </c>
      <c r="I49" s="25">
        <v>2</v>
      </c>
      <c r="J49" s="25">
        <v>30</v>
      </c>
    </row>
    <row r="50" spans="1:10" s="29" customFormat="1">
      <c r="A50" s="29">
        <v>48</v>
      </c>
      <c r="B50" s="29" t="s">
        <v>71</v>
      </c>
      <c r="E50" s="29" t="s">
        <v>12</v>
      </c>
      <c r="F50" s="30">
        <f>DATE(1971,6,3)</f>
        <v>26087</v>
      </c>
      <c r="G50" s="31">
        <f>TIME(0,5,0)</f>
        <v>3.472222222222222E-3</v>
      </c>
      <c r="H50" s="32" t="s">
        <v>13</v>
      </c>
      <c r="I50" s="29">
        <v>4</v>
      </c>
      <c r="J50" s="29">
        <v>30</v>
      </c>
    </row>
    <row r="51" spans="1:10" s="25" customFormat="1">
      <c r="A51" s="25">
        <v>49</v>
      </c>
      <c r="B51" s="25" t="s">
        <v>70</v>
      </c>
      <c r="C51" s="25" t="s">
        <v>21</v>
      </c>
      <c r="D51" s="25" t="s">
        <v>22</v>
      </c>
      <c r="E51" s="25" t="s">
        <v>12</v>
      </c>
      <c r="F51" s="26">
        <f>DATE(1971,6,4)</f>
        <v>26088</v>
      </c>
      <c r="G51" s="27">
        <f>TIME(11,17,0)</f>
        <v>0.47013888888888888</v>
      </c>
      <c r="H51" s="28" t="s">
        <v>13</v>
      </c>
      <c r="I51" s="25">
        <v>4</v>
      </c>
      <c r="J51" s="25">
        <v>30</v>
      </c>
    </row>
    <row r="52" spans="1:10" s="29" customFormat="1">
      <c r="A52" s="29">
        <v>50</v>
      </c>
      <c r="B52" s="29" t="s">
        <v>72</v>
      </c>
      <c r="C52" s="29" t="s">
        <v>21</v>
      </c>
      <c r="D52" s="29" t="s">
        <v>22</v>
      </c>
      <c r="E52" s="29" t="s">
        <v>64</v>
      </c>
      <c r="F52" s="30">
        <f>DATE(1971,6,7)</f>
        <v>26091</v>
      </c>
      <c r="G52" s="31">
        <f>TIME(8,20,0)</f>
        <v>0.34722222222222221</v>
      </c>
      <c r="H52" s="32" t="s">
        <v>13</v>
      </c>
      <c r="I52" s="29">
        <v>1</v>
      </c>
      <c r="J52" s="29">
        <v>30</v>
      </c>
    </row>
    <row r="53" spans="1:10" s="25" customFormat="1">
      <c r="A53" s="25">
        <v>51</v>
      </c>
      <c r="B53" s="25" t="s">
        <v>59</v>
      </c>
      <c r="C53" s="25" t="s">
        <v>21</v>
      </c>
      <c r="D53" s="25" t="s">
        <v>22</v>
      </c>
      <c r="E53" s="25" t="s">
        <v>12</v>
      </c>
      <c r="F53" s="26">
        <f>DATE(1971,6,9)</f>
        <v>26093</v>
      </c>
      <c r="G53" s="27">
        <f>TIME(4,6,0)</f>
        <v>0.17083333333333334</v>
      </c>
      <c r="H53" s="28" t="s">
        <v>13</v>
      </c>
      <c r="I53" s="25">
        <v>3</v>
      </c>
      <c r="J53" s="25">
        <v>30</v>
      </c>
    </row>
    <row r="54" spans="1:10" s="29" customFormat="1">
      <c r="A54" s="29">
        <v>52</v>
      </c>
      <c r="B54" s="29" t="s">
        <v>70</v>
      </c>
      <c r="C54" s="29" t="s">
        <v>21</v>
      </c>
      <c r="D54" s="29" t="s">
        <v>22</v>
      </c>
      <c r="E54" s="29" t="s">
        <v>34</v>
      </c>
      <c r="F54" s="30">
        <f>DATE(1971,6,9)</f>
        <v>26093</v>
      </c>
      <c r="G54" s="31">
        <f>TIME(8,56,0)</f>
        <v>0.37222222222222223</v>
      </c>
      <c r="H54" s="32" t="s">
        <v>13</v>
      </c>
      <c r="I54" s="29">
        <v>2</v>
      </c>
      <c r="J54" s="29">
        <v>30</v>
      </c>
    </row>
    <row r="55" spans="1:10" s="25" customFormat="1">
      <c r="A55" s="25">
        <v>53</v>
      </c>
      <c r="B55" s="25" t="s">
        <v>73</v>
      </c>
      <c r="C55" s="25" t="s">
        <v>21</v>
      </c>
      <c r="D55" s="25" t="s">
        <v>22</v>
      </c>
      <c r="E55" s="25" t="s">
        <v>64</v>
      </c>
      <c r="F55" s="26">
        <f>DATE(1971,7,7)</f>
        <v>26121</v>
      </c>
      <c r="G55" s="27">
        <f>TIME(10,22,0)</f>
        <v>0.43194444444444446</v>
      </c>
      <c r="H55" s="28" t="s">
        <v>30</v>
      </c>
      <c r="I55" s="25">
        <v>2</v>
      </c>
      <c r="J55" s="25">
        <v>30</v>
      </c>
    </row>
    <row r="56" spans="1:10" s="29" customFormat="1">
      <c r="A56" s="29">
        <v>54</v>
      </c>
      <c r="B56" s="29" t="s">
        <v>74</v>
      </c>
      <c r="C56" s="29" t="s">
        <v>75</v>
      </c>
      <c r="E56" s="29" t="s">
        <v>34</v>
      </c>
      <c r="F56" s="30">
        <f>DATE(1971,7,15)</f>
        <v>26129</v>
      </c>
      <c r="G56" s="31"/>
      <c r="H56" s="32" t="s">
        <v>30</v>
      </c>
      <c r="I56" s="29">
        <v>15</v>
      </c>
      <c r="J56" s="29">
        <v>30</v>
      </c>
    </row>
    <row r="57" spans="1:10" s="25" customFormat="1">
      <c r="A57" s="25">
        <v>55</v>
      </c>
      <c r="B57" s="25" t="s">
        <v>50</v>
      </c>
      <c r="E57" s="25" t="s">
        <v>12</v>
      </c>
      <c r="F57" s="26">
        <f>DATE(1971,7,15)</f>
        <v>26129</v>
      </c>
      <c r="G57" s="27">
        <f>TIME(14,14,0)</f>
        <v>0.59305555555555556</v>
      </c>
      <c r="H57" s="28" t="s">
        <v>30</v>
      </c>
      <c r="I57" s="25">
        <v>1</v>
      </c>
      <c r="J57" s="25">
        <v>30</v>
      </c>
    </row>
    <row r="58" spans="1:10" s="29" customFormat="1" ht="22.5">
      <c r="A58" s="29">
        <v>56</v>
      </c>
      <c r="B58" s="29" t="s">
        <v>76</v>
      </c>
      <c r="C58" s="29" t="s">
        <v>21</v>
      </c>
      <c r="D58" s="29" t="s">
        <v>63</v>
      </c>
      <c r="E58" s="29" t="s">
        <v>34</v>
      </c>
      <c r="F58" s="30">
        <f>DATE(1971,7,16)</f>
        <v>26130</v>
      </c>
      <c r="G58" s="31"/>
      <c r="H58" s="32" t="s">
        <v>13</v>
      </c>
      <c r="I58" s="29">
        <v>10</v>
      </c>
      <c r="J58" s="29">
        <v>30</v>
      </c>
    </row>
    <row r="59" spans="1:10" s="25" customFormat="1">
      <c r="A59" s="25">
        <v>57</v>
      </c>
      <c r="B59" s="25" t="s">
        <v>77</v>
      </c>
      <c r="C59" s="25" t="s">
        <v>21</v>
      </c>
      <c r="D59" s="25" t="s">
        <v>22</v>
      </c>
      <c r="E59" s="25" t="s">
        <v>12</v>
      </c>
      <c r="F59" s="26">
        <f>DATE(1971,7,16)</f>
        <v>26130</v>
      </c>
      <c r="G59" s="27">
        <f>TIME(11,49,0)</f>
        <v>0.49236111111111114</v>
      </c>
      <c r="H59" s="28" t="s">
        <v>13</v>
      </c>
      <c r="I59" s="25">
        <v>1</v>
      </c>
      <c r="J59" s="25">
        <v>30</v>
      </c>
    </row>
    <row r="60" spans="1:10" s="29" customFormat="1">
      <c r="A60" s="29">
        <v>58</v>
      </c>
      <c r="B60" s="29" t="s">
        <v>77</v>
      </c>
      <c r="C60" s="29" t="s">
        <v>21</v>
      </c>
      <c r="D60" s="29" t="s">
        <v>22</v>
      </c>
      <c r="E60" s="29" t="s">
        <v>12</v>
      </c>
      <c r="F60" s="30">
        <f>DATE(1971,7,31)</f>
        <v>26145</v>
      </c>
      <c r="G60" s="31">
        <f>TIME(8,24,0)</f>
        <v>0.35</v>
      </c>
      <c r="H60" s="32" t="s">
        <v>13</v>
      </c>
      <c r="I60" s="29">
        <v>3</v>
      </c>
      <c r="J60" s="29">
        <v>30</v>
      </c>
    </row>
    <row r="61" spans="1:10" s="25" customFormat="1">
      <c r="A61" s="25">
        <v>59</v>
      </c>
      <c r="B61" s="25" t="s">
        <v>77</v>
      </c>
      <c r="E61" s="25" t="s">
        <v>37</v>
      </c>
      <c r="F61" s="26">
        <f>DATE(1971,8,14)</f>
        <v>26159</v>
      </c>
      <c r="G61" s="27"/>
      <c r="H61" s="28" t="s">
        <v>13</v>
      </c>
      <c r="I61" s="25">
        <v>1</v>
      </c>
      <c r="J61" s="25">
        <v>30</v>
      </c>
    </row>
    <row r="62" spans="1:10" s="29" customFormat="1">
      <c r="A62" s="29">
        <v>60</v>
      </c>
      <c r="B62" s="29" t="s">
        <v>77</v>
      </c>
      <c r="C62" s="29" t="s">
        <v>21</v>
      </c>
      <c r="D62" s="29" t="s">
        <v>22</v>
      </c>
      <c r="E62" s="29" t="s">
        <v>12</v>
      </c>
      <c r="F62" s="30">
        <f>DATE(1971,8,20)</f>
        <v>26165</v>
      </c>
      <c r="G62" s="31">
        <f>TIME(9,52,0)</f>
        <v>0.41111111111111109</v>
      </c>
      <c r="H62" s="32" t="s">
        <v>13</v>
      </c>
      <c r="I62" s="29">
        <v>2</v>
      </c>
      <c r="J62" s="29">
        <v>30</v>
      </c>
    </row>
    <row r="63" spans="1:10" s="25" customFormat="1">
      <c r="A63" s="25">
        <v>61</v>
      </c>
      <c r="B63" s="25" t="s">
        <v>78</v>
      </c>
      <c r="C63" s="25" t="s">
        <v>75</v>
      </c>
      <c r="E63" s="25" t="s">
        <v>12</v>
      </c>
      <c r="F63" s="26">
        <f>DATE(1971,8,26)</f>
        <v>26171</v>
      </c>
      <c r="G63" s="27"/>
      <c r="H63" s="28" t="s">
        <v>30</v>
      </c>
      <c r="I63" s="25">
        <v>8</v>
      </c>
      <c r="J63" s="25">
        <v>30</v>
      </c>
    </row>
    <row r="64" spans="1:10" s="29" customFormat="1">
      <c r="A64" s="29">
        <v>62</v>
      </c>
      <c r="B64" s="29" t="s">
        <v>77</v>
      </c>
      <c r="C64" s="29" t="s">
        <v>21</v>
      </c>
      <c r="D64" s="29" t="s">
        <v>22</v>
      </c>
      <c r="E64" s="29" t="s">
        <v>34</v>
      </c>
      <c r="F64" s="30">
        <f>DATE(1971,8,27)</f>
        <v>26172</v>
      </c>
      <c r="G64" s="31">
        <f>TIME(10,43,0)</f>
        <v>0.4465277777777778</v>
      </c>
      <c r="H64" s="32" t="s">
        <v>13</v>
      </c>
      <c r="I64" s="29">
        <v>2</v>
      </c>
      <c r="J64" s="29">
        <v>30</v>
      </c>
    </row>
    <row r="65" spans="1:10" s="25" customFormat="1">
      <c r="A65" s="25">
        <v>63</v>
      </c>
      <c r="B65" s="25" t="s">
        <v>77</v>
      </c>
      <c r="E65" s="25" t="s">
        <v>34</v>
      </c>
      <c r="F65" s="26">
        <f>DATE(1971,8,27)</f>
        <v>26172</v>
      </c>
      <c r="G65" s="27"/>
      <c r="H65" s="28" t="s">
        <v>13</v>
      </c>
      <c r="I65" s="25">
        <v>1</v>
      </c>
      <c r="J65" s="25">
        <v>30</v>
      </c>
    </row>
    <row r="66" spans="1:10" s="29" customFormat="1">
      <c r="A66" s="29">
        <v>64</v>
      </c>
      <c r="B66" s="29" t="s">
        <v>77</v>
      </c>
      <c r="C66" s="29" t="s">
        <v>21</v>
      </c>
      <c r="D66" s="29" t="s">
        <v>22</v>
      </c>
      <c r="E66" s="29" t="s">
        <v>34</v>
      </c>
      <c r="F66" s="30">
        <f>DATE(1971,8,31)</f>
        <v>26176</v>
      </c>
      <c r="G66" s="31">
        <f>TIME(10,17,0)</f>
        <v>0.4284722222222222</v>
      </c>
      <c r="H66" s="32" t="s">
        <v>13</v>
      </c>
      <c r="I66" s="29">
        <v>2</v>
      </c>
      <c r="J66" s="29">
        <v>30</v>
      </c>
    </row>
    <row r="67" spans="1:10" s="25" customFormat="1">
      <c r="A67" s="25">
        <v>65</v>
      </c>
      <c r="B67" s="25" t="s">
        <v>77</v>
      </c>
      <c r="E67" s="25" t="s">
        <v>34</v>
      </c>
      <c r="F67" s="26">
        <f>DATE(1971,8,31)</f>
        <v>26176</v>
      </c>
      <c r="G67" s="27"/>
      <c r="H67" s="28" t="s">
        <v>13</v>
      </c>
      <c r="I67" s="25">
        <v>1</v>
      </c>
      <c r="J67" s="25">
        <v>30</v>
      </c>
    </row>
    <row r="68" spans="1:10" s="29" customFormat="1">
      <c r="A68" s="29">
        <v>66</v>
      </c>
      <c r="B68" s="29" t="s">
        <v>79</v>
      </c>
      <c r="C68" s="29" t="s">
        <v>80</v>
      </c>
      <c r="D68" s="29" t="s">
        <v>81</v>
      </c>
      <c r="E68" s="29" t="s">
        <v>12</v>
      </c>
      <c r="F68" s="30">
        <f>DATE(1971,8,31)</f>
        <v>26176</v>
      </c>
      <c r="G68" s="31"/>
      <c r="H68" s="32" t="s">
        <v>30</v>
      </c>
      <c r="I68" s="29">
        <v>4</v>
      </c>
      <c r="J68" s="29">
        <v>30</v>
      </c>
    </row>
    <row r="69" spans="1:10" s="25" customFormat="1">
      <c r="A69" s="25">
        <v>67</v>
      </c>
      <c r="B69" s="25" t="s">
        <v>82</v>
      </c>
      <c r="D69" s="25" t="s">
        <v>21</v>
      </c>
      <c r="E69" s="25" t="s">
        <v>12</v>
      </c>
      <c r="F69" s="26">
        <f>DATE(1971,9,10)</f>
        <v>26186</v>
      </c>
      <c r="G69" s="27"/>
      <c r="H69" s="28" t="s">
        <v>30</v>
      </c>
      <c r="I69" s="25">
        <v>1</v>
      </c>
      <c r="J69" s="25">
        <v>30</v>
      </c>
    </row>
    <row r="70" spans="1:10" s="29" customFormat="1">
      <c r="A70" s="29">
        <v>68</v>
      </c>
      <c r="B70" s="29" t="s">
        <v>74</v>
      </c>
      <c r="C70" s="29" t="s">
        <v>75</v>
      </c>
      <c r="E70" s="29" t="s">
        <v>34</v>
      </c>
      <c r="F70" s="30">
        <f>DATE(1971,9,16)</f>
        <v>26192</v>
      </c>
      <c r="G70" s="31"/>
      <c r="H70" s="32" t="s">
        <v>30</v>
      </c>
      <c r="I70" s="29">
        <v>14</v>
      </c>
      <c r="J70" s="29">
        <v>30</v>
      </c>
    </row>
    <row r="71" spans="1:10" s="25" customFormat="1">
      <c r="A71" s="25">
        <v>69</v>
      </c>
      <c r="B71" s="25" t="s">
        <v>83</v>
      </c>
      <c r="E71" s="25" t="s">
        <v>12</v>
      </c>
      <c r="F71" s="26">
        <f>DATE(1971,9,16)</f>
        <v>26192</v>
      </c>
      <c r="G71" s="27"/>
      <c r="H71" s="28" t="s">
        <v>13</v>
      </c>
      <c r="I71" s="25">
        <v>2</v>
      </c>
      <c r="J71" s="25">
        <v>30</v>
      </c>
    </row>
    <row r="72" spans="1:10" s="29" customFormat="1">
      <c r="A72" s="29">
        <v>70</v>
      </c>
      <c r="B72" s="29" t="s">
        <v>84</v>
      </c>
      <c r="C72" s="29" t="s">
        <v>85</v>
      </c>
      <c r="D72" s="29" t="s">
        <v>21</v>
      </c>
      <c r="E72" s="29" t="s">
        <v>34</v>
      </c>
      <c r="F72" s="30">
        <f>DATE(1971,10,1)</f>
        <v>26207</v>
      </c>
      <c r="G72" s="31">
        <f>TIME(12,35,0)</f>
        <v>0.52430555555555558</v>
      </c>
      <c r="H72" s="32" t="s">
        <v>13</v>
      </c>
      <c r="I72" s="29">
        <v>2</v>
      </c>
      <c r="J72" s="29">
        <v>30</v>
      </c>
    </row>
    <row r="73" spans="1:10" s="25" customFormat="1">
      <c r="A73" s="25">
        <v>71</v>
      </c>
      <c r="B73" s="25" t="s">
        <v>83</v>
      </c>
      <c r="E73" s="25" t="s">
        <v>12</v>
      </c>
      <c r="F73" s="26">
        <f>DATE(1971,10,7)</f>
        <v>26213</v>
      </c>
      <c r="G73" s="27"/>
      <c r="H73" s="28" t="s">
        <v>13</v>
      </c>
      <c r="I73" s="25">
        <v>2</v>
      </c>
      <c r="J73" s="25">
        <v>30</v>
      </c>
    </row>
    <row r="74" spans="1:10" s="29" customFormat="1">
      <c r="A74" s="29">
        <v>72</v>
      </c>
      <c r="B74" s="29" t="s">
        <v>86</v>
      </c>
      <c r="C74" s="29" t="s">
        <v>87</v>
      </c>
      <c r="D74" s="29" t="s">
        <v>88</v>
      </c>
      <c r="E74" s="29" t="s">
        <v>12</v>
      </c>
      <c r="F74" s="30">
        <f>DATE(1971,10,8)</f>
        <v>26214</v>
      </c>
      <c r="G74" s="31">
        <f>TIME(10,47,0)</f>
        <v>0.44930555555555557</v>
      </c>
      <c r="H74" s="32" t="s">
        <v>30</v>
      </c>
      <c r="I74" s="29">
        <v>5</v>
      </c>
      <c r="J74" s="29">
        <v>30</v>
      </c>
    </row>
    <row r="75" spans="1:10" s="25" customFormat="1">
      <c r="A75" s="25">
        <v>73</v>
      </c>
      <c r="B75" s="25" t="s">
        <v>89</v>
      </c>
      <c r="C75" s="25" t="s">
        <v>21</v>
      </c>
      <c r="D75" s="25" t="s">
        <v>22</v>
      </c>
      <c r="E75" s="25" t="s">
        <v>12</v>
      </c>
      <c r="F75" s="26">
        <f>DATE(1971,10,13)</f>
        <v>26219</v>
      </c>
      <c r="G75" s="27">
        <f>TIME(8,4,0)</f>
        <v>0.33611111111111114</v>
      </c>
      <c r="H75" s="28" t="s">
        <v>13</v>
      </c>
      <c r="I75" s="25">
        <v>3</v>
      </c>
      <c r="J75" s="25">
        <v>30</v>
      </c>
    </row>
    <row r="76" spans="1:10" s="29" customFormat="1">
      <c r="A76" s="29">
        <v>74</v>
      </c>
      <c r="B76" s="29" t="s">
        <v>89</v>
      </c>
      <c r="C76" s="29" t="s">
        <v>21</v>
      </c>
      <c r="D76" s="29" t="s">
        <v>22</v>
      </c>
      <c r="E76" s="29" t="s">
        <v>12</v>
      </c>
      <c r="F76" s="30">
        <f>DATE(1971,10,13)</f>
        <v>26219</v>
      </c>
      <c r="G76" s="31">
        <f>TIME(9,17,0)</f>
        <v>0.38680555555555557</v>
      </c>
      <c r="H76" s="32" t="s">
        <v>13</v>
      </c>
      <c r="I76" s="29">
        <v>4</v>
      </c>
      <c r="J76" s="29">
        <v>30</v>
      </c>
    </row>
    <row r="77" spans="1:10" s="25" customFormat="1">
      <c r="A77" s="25">
        <v>75</v>
      </c>
      <c r="B77" s="25" t="s">
        <v>90</v>
      </c>
      <c r="C77" s="25" t="s">
        <v>91</v>
      </c>
      <c r="D77" s="25" t="s">
        <v>92</v>
      </c>
      <c r="E77" s="25" t="s">
        <v>12</v>
      </c>
      <c r="F77" s="26">
        <f>DATE(1971,10,20)</f>
        <v>26226</v>
      </c>
      <c r="G77" s="27"/>
      <c r="H77" s="28" t="s">
        <v>13</v>
      </c>
      <c r="I77" s="25">
        <v>2</v>
      </c>
      <c r="J77" s="25">
        <v>30</v>
      </c>
    </row>
    <row r="78" spans="1:10" s="29" customFormat="1">
      <c r="A78" s="29">
        <v>76</v>
      </c>
      <c r="B78" s="29" t="s">
        <v>83</v>
      </c>
      <c r="C78" s="29" t="s">
        <v>93</v>
      </c>
      <c r="D78" s="29" t="s">
        <v>21</v>
      </c>
      <c r="E78" s="29" t="s">
        <v>12</v>
      </c>
      <c r="F78" s="33" t="s">
        <v>94</v>
      </c>
      <c r="G78" s="31"/>
      <c r="H78" s="32" t="s">
        <v>13</v>
      </c>
      <c r="I78" s="29">
        <v>4</v>
      </c>
      <c r="J78" s="29">
        <v>30</v>
      </c>
    </row>
    <row r="79" spans="1:10" s="25" customFormat="1">
      <c r="A79" s="25">
        <v>77</v>
      </c>
      <c r="B79" s="25" t="s">
        <v>95</v>
      </c>
      <c r="C79" s="25" t="s">
        <v>21</v>
      </c>
      <c r="D79" s="25" t="s">
        <v>22</v>
      </c>
      <c r="E79" s="25" t="s">
        <v>34</v>
      </c>
      <c r="F79" s="26">
        <f>DATE(1971,11,16)</f>
        <v>26253</v>
      </c>
      <c r="G79" s="27">
        <f>TIME(10,17,0)</f>
        <v>0.4284722222222222</v>
      </c>
      <c r="H79" s="28" t="s">
        <v>13</v>
      </c>
      <c r="I79" s="25">
        <v>2</v>
      </c>
      <c r="J79" s="25">
        <v>30</v>
      </c>
    </row>
    <row r="80" spans="1:10" s="29" customFormat="1">
      <c r="A80" s="29">
        <v>78</v>
      </c>
      <c r="B80" s="29" t="s">
        <v>96</v>
      </c>
      <c r="C80" s="29" t="s">
        <v>21</v>
      </c>
      <c r="D80" s="29" t="s">
        <v>88</v>
      </c>
      <c r="E80" s="29" t="s">
        <v>34</v>
      </c>
      <c r="F80" s="30">
        <f>DATE(1971,11,17)</f>
        <v>26254</v>
      </c>
      <c r="G80" s="31">
        <f>TIME(15,15,0)</f>
        <v>0.63541666666666663</v>
      </c>
      <c r="H80" s="32" t="s">
        <v>30</v>
      </c>
      <c r="I80" s="29">
        <v>3</v>
      </c>
      <c r="J80" s="29">
        <v>30</v>
      </c>
    </row>
    <row r="81" spans="1:10" s="25" customFormat="1" ht="22.5">
      <c r="A81" s="25">
        <v>79</v>
      </c>
      <c r="B81" s="25" t="s">
        <v>97</v>
      </c>
      <c r="C81" s="25" t="s">
        <v>21</v>
      </c>
      <c r="D81" s="25" t="s">
        <v>63</v>
      </c>
      <c r="E81" s="25" t="s">
        <v>98</v>
      </c>
      <c r="F81" s="26">
        <f>DATE(1971,11,18)</f>
        <v>26255</v>
      </c>
      <c r="G81" s="27"/>
      <c r="H81" s="28" t="s">
        <v>30</v>
      </c>
      <c r="I81" s="25">
        <v>4</v>
      </c>
      <c r="J81" s="25">
        <v>30</v>
      </c>
    </row>
    <row r="82" spans="1:10" s="29" customFormat="1">
      <c r="A82" s="29">
        <v>80</v>
      </c>
      <c r="B82" s="29" t="s">
        <v>96</v>
      </c>
      <c r="C82" s="29" t="s">
        <v>21</v>
      </c>
      <c r="D82" s="29" t="s">
        <v>88</v>
      </c>
      <c r="E82" s="29" t="s">
        <v>34</v>
      </c>
      <c r="F82" s="30">
        <f>DATE(1971,11,19)</f>
        <v>26256</v>
      </c>
      <c r="G82" s="31">
        <f>TIME(3,39,0)</f>
        <v>0.15208333333333332</v>
      </c>
      <c r="H82" s="32" t="s">
        <v>30</v>
      </c>
      <c r="I82" s="29">
        <v>1</v>
      </c>
      <c r="J82" s="29">
        <v>30</v>
      </c>
    </row>
    <row r="83" spans="1:10" s="25" customFormat="1">
      <c r="A83" s="25">
        <v>81</v>
      </c>
      <c r="B83" s="25" t="s">
        <v>99</v>
      </c>
      <c r="C83" s="25" t="s">
        <v>21</v>
      </c>
      <c r="D83" s="25" t="s">
        <v>88</v>
      </c>
      <c r="E83" s="25" t="s">
        <v>12</v>
      </c>
      <c r="F83" s="26">
        <f>DATE(1971,11,20)</f>
        <v>26257</v>
      </c>
      <c r="G83" s="27">
        <f>TIME(15,33,0)</f>
        <v>0.6479166666666667</v>
      </c>
      <c r="H83" s="28" t="s">
        <v>30</v>
      </c>
      <c r="I83" s="25">
        <v>1</v>
      </c>
      <c r="J83" s="25">
        <v>30</v>
      </c>
    </row>
    <row r="84" spans="1:10" s="29" customFormat="1">
      <c r="A84" s="29">
        <v>82</v>
      </c>
      <c r="B84" s="29" t="s">
        <v>100</v>
      </c>
      <c r="C84" s="29" t="s">
        <v>21</v>
      </c>
      <c r="D84" s="29" t="s">
        <v>88</v>
      </c>
      <c r="E84" s="29" t="s">
        <v>12</v>
      </c>
      <c r="F84" s="30">
        <f>DATE(1971,11,22)</f>
        <v>26259</v>
      </c>
      <c r="G84" s="31">
        <f>TIME(12,21,0)</f>
        <v>0.51458333333333328</v>
      </c>
      <c r="H84" s="32" t="s">
        <v>30</v>
      </c>
      <c r="I84" s="29">
        <v>2</v>
      </c>
      <c r="J84" s="29">
        <v>30</v>
      </c>
    </row>
    <row r="85" spans="1:10" s="25" customFormat="1">
      <c r="A85" s="25">
        <v>83</v>
      </c>
      <c r="B85" s="25" t="s">
        <v>101</v>
      </c>
      <c r="C85" s="25" t="s">
        <v>21</v>
      </c>
      <c r="D85" s="25" t="s">
        <v>22</v>
      </c>
      <c r="E85" s="25" t="s">
        <v>12</v>
      </c>
      <c r="F85" s="26">
        <f>DATE(1971,11,23)</f>
        <v>26260</v>
      </c>
      <c r="G85" s="27">
        <f>TIME(23,9,0)</f>
        <v>0.96458333333333335</v>
      </c>
      <c r="H85" s="28" t="s">
        <v>30</v>
      </c>
      <c r="I85" s="25">
        <v>1</v>
      </c>
      <c r="J85" s="25">
        <v>30</v>
      </c>
    </row>
    <row r="86" spans="1:10" s="29" customFormat="1">
      <c r="A86" s="29">
        <v>84</v>
      </c>
      <c r="B86" s="29" t="s">
        <v>96</v>
      </c>
      <c r="C86" s="29" t="s">
        <v>21</v>
      </c>
      <c r="D86" s="29" t="s">
        <v>88</v>
      </c>
      <c r="E86" s="29" t="s">
        <v>64</v>
      </c>
      <c r="F86" s="30">
        <f>DATE(1971,11,24)</f>
        <v>26261</v>
      </c>
      <c r="G86" s="31">
        <f>TIME(3,12,0)</f>
        <v>0.13333333333333333</v>
      </c>
      <c r="H86" s="32" t="s">
        <v>30</v>
      </c>
      <c r="I86" s="29">
        <v>3</v>
      </c>
      <c r="J86" s="29">
        <v>30</v>
      </c>
    </row>
    <row r="87" spans="1:10" s="17" customFormat="1" ht="33">
      <c r="A87" s="17">
        <v>85</v>
      </c>
      <c r="B87" s="17" t="s">
        <v>102</v>
      </c>
      <c r="C87" s="17" t="s">
        <v>103</v>
      </c>
      <c r="E87" s="17" t="s">
        <v>34</v>
      </c>
      <c r="F87" s="18">
        <f>DATE(1971,11,26)</f>
        <v>26263</v>
      </c>
      <c r="G87" s="19"/>
      <c r="H87" s="20" t="s">
        <v>30</v>
      </c>
      <c r="I87" s="17">
        <v>18</v>
      </c>
      <c r="J87" s="17">
        <v>30</v>
      </c>
    </row>
    <row r="88" spans="1:10" s="21" customFormat="1">
      <c r="A88" s="21">
        <v>86</v>
      </c>
      <c r="B88" s="21" t="s">
        <v>104</v>
      </c>
      <c r="C88" s="21" t="s">
        <v>21</v>
      </c>
      <c r="D88" s="21" t="s">
        <v>22</v>
      </c>
      <c r="E88" s="21" t="s">
        <v>34</v>
      </c>
      <c r="F88" s="22">
        <f>DATE(1971,12,3)</f>
        <v>26270</v>
      </c>
      <c r="G88" s="23">
        <f>TIME(10,10,0)</f>
        <v>0.4236111111111111</v>
      </c>
      <c r="H88" s="24" t="s">
        <v>13</v>
      </c>
      <c r="I88" s="21">
        <v>2</v>
      </c>
      <c r="J88" s="21">
        <v>30</v>
      </c>
    </row>
    <row r="89" spans="1:10" s="17" customFormat="1">
      <c r="A89" s="17">
        <v>87</v>
      </c>
      <c r="B89" s="17" t="s">
        <v>105</v>
      </c>
      <c r="C89" s="17" t="s">
        <v>21</v>
      </c>
      <c r="D89" s="17" t="s">
        <v>22</v>
      </c>
      <c r="E89" s="17" t="s">
        <v>12</v>
      </c>
      <c r="F89" s="18">
        <f>DATE(1971,12,6)</f>
        <v>26273</v>
      </c>
      <c r="G89" s="19">
        <f>TIME(1,52,0)</f>
        <v>7.7777777777777779E-2</v>
      </c>
      <c r="H89" s="20" t="s">
        <v>13</v>
      </c>
      <c r="I89" s="17">
        <v>2</v>
      </c>
      <c r="J89" s="17">
        <v>30</v>
      </c>
    </row>
    <row r="90" spans="1:10" s="21" customFormat="1">
      <c r="A90" s="21">
        <v>88</v>
      </c>
      <c r="B90" s="21" t="s">
        <v>106</v>
      </c>
      <c r="C90" s="21" t="s">
        <v>107</v>
      </c>
      <c r="E90" s="21" t="s">
        <v>108</v>
      </c>
      <c r="F90" s="22">
        <f>DATE(1971,12,7)</f>
        <v>26274</v>
      </c>
      <c r="G90" s="23"/>
      <c r="H90" s="24" t="s">
        <v>30</v>
      </c>
      <c r="I90" s="21">
        <v>16</v>
      </c>
      <c r="J90" s="21">
        <v>30</v>
      </c>
    </row>
    <row r="91" spans="1:10" s="17" customFormat="1" ht="22.5">
      <c r="A91" s="17">
        <v>89</v>
      </c>
      <c r="B91" s="17" t="s">
        <v>109</v>
      </c>
      <c r="C91" s="17" t="s">
        <v>110</v>
      </c>
      <c r="D91" s="17" t="s">
        <v>111</v>
      </c>
      <c r="E91" s="17" t="s">
        <v>12</v>
      </c>
      <c r="F91" s="18">
        <f>DATE(1971,12,10)</f>
        <v>26277</v>
      </c>
      <c r="G91" s="19"/>
      <c r="H91" s="20" t="s">
        <v>30</v>
      </c>
      <c r="I91" s="17">
        <v>1</v>
      </c>
      <c r="J91" s="17">
        <v>30</v>
      </c>
    </row>
    <row r="92" spans="1:10" s="21" customFormat="1" ht="22.5">
      <c r="A92" s="21">
        <v>90</v>
      </c>
      <c r="B92" s="21" t="s">
        <v>112</v>
      </c>
      <c r="C92" s="21" t="s">
        <v>113</v>
      </c>
      <c r="D92" s="21" t="s">
        <v>114</v>
      </c>
      <c r="F92" s="22">
        <f>DATE(1971,12,15)</f>
        <v>26282</v>
      </c>
      <c r="G92" s="23"/>
      <c r="H92" s="24" t="s">
        <v>30</v>
      </c>
      <c r="I92" s="21">
        <v>1</v>
      </c>
      <c r="J92" s="21">
        <v>30</v>
      </c>
    </row>
    <row r="93" spans="1:10" s="17" customFormat="1">
      <c r="A93" s="17">
        <v>91</v>
      </c>
      <c r="B93" s="17" t="s">
        <v>101</v>
      </c>
      <c r="C93" s="17" t="s">
        <v>21</v>
      </c>
      <c r="D93" s="17" t="s">
        <v>22</v>
      </c>
      <c r="E93" s="17" t="s">
        <v>12</v>
      </c>
      <c r="F93" s="18">
        <f>DATE(1971,12,17)</f>
        <v>26284</v>
      </c>
      <c r="G93" s="19">
        <f>TIME(8,14,0)</f>
        <v>0.34305555555555556</v>
      </c>
      <c r="H93" s="20" t="s">
        <v>13</v>
      </c>
      <c r="I93" s="17">
        <v>1</v>
      </c>
      <c r="J93" s="17">
        <v>30</v>
      </c>
    </row>
    <row r="94" spans="1:10" s="21" customFormat="1">
      <c r="A94" s="21">
        <v>92</v>
      </c>
      <c r="B94" s="21" t="s">
        <v>115</v>
      </c>
      <c r="C94" s="21" t="s">
        <v>21</v>
      </c>
      <c r="D94" s="21" t="s">
        <v>22</v>
      </c>
      <c r="E94" s="21" t="s">
        <v>98</v>
      </c>
      <c r="F94" s="22">
        <f>DATE(1971,12,17)</f>
        <v>26284</v>
      </c>
      <c r="G94" s="23">
        <f>TIME(10,5,0)</f>
        <v>0.4201388888888889</v>
      </c>
      <c r="H94" s="24" t="s">
        <v>13</v>
      </c>
      <c r="I94" s="21">
        <v>2</v>
      </c>
      <c r="J94" s="21">
        <v>30</v>
      </c>
    </row>
    <row r="95" spans="1:10" s="17" customFormat="1">
      <c r="A95" s="17">
        <v>93</v>
      </c>
      <c r="B95" s="17" t="s">
        <v>115</v>
      </c>
      <c r="C95" s="17" t="s">
        <v>21</v>
      </c>
      <c r="D95" s="17" t="s">
        <v>22</v>
      </c>
      <c r="E95" s="17" t="s">
        <v>12</v>
      </c>
      <c r="F95" s="18">
        <f>DATE(1971,12,21)</f>
        <v>26288</v>
      </c>
      <c r="G95" s="19">
        <f>TIME(9,7,0)</f>
        <v>0.37986111111111109</v>
      </c>
      <c r="H95" s="20" t="s">
        <v>13</v>
      </c>
      <c r="I95" s="17">
        <v>2</v>
      </c>
      <c r="J95" s="17">
        <v>30</v>
      </c>
    </row>
    <row r="96" spans="1:10" s="21" customFormat="1" ht="22.5">
      <c r="A96" s="21">
        <v>94</v>
      </c>
      <c r="B96" s="21" t="s">
        <v>116</v>
      </c>
      <c r="C96" s="21" t="s">
        <v>117</v>
      </c>
      <c r="D96" s="21" t="s">
        <v>113</v>
      </c>
      <c r="F96" s="22">
        <f>DATE(1971,12,28)</f>
        <v>26295</v>
      </c>
      <c r="G96" s="23"/>
      <c r="H96" s="24" t="s">
        <v>30</v>
      </c>
      <c r="I96" s="21">
        <v>1</v>
      </c>
      <c r="J96" s="21">
        <v>30</v>
      </c>
    </row>
    <row r="97" spans="1:10" s="17" customFormat="1" ht="22.5">
      <c r="A97" s="17">
        <v>95</v>
      </c>
      <c r="B97" s="17" t="s">
        <v>118</v>
      </c>
      <c r="E97" s="17" t="s">
        <v>12</v>
      </c>
      <c r="F97" s="18">
        <f>DATE(1971,12,30)</f>
        <v>26297</v>
      </c>
      <c r="G97" s="19">
        <f>TIME(14,47,0)</f>
        <v>0.61597222222222225</v>
      </c>
      <c r="H97" s="20" t="s">
        <v>13</v>
      </c>
      <c r="I97" s="17">
        <v>1</v>
      </c>
      <c r="J97" s="17">
        <v>30</v>
      </c>
    </row>
    <row r="98" spans="1:10" s="21" customFormat="1">
      <c r="A98" s="21">
        <v>96</v>
      </c>
      <c r="B98" s="21" t="s">
        <v>119</v>
      </c>
      <c r="C98" s="21" t="s">
        <v>21</v>
      </c>
      <c r="D98" s="21" t="s">
        <v>22</v>
      </c>
      <c r="E98" s="21" t="s">
        <v>12</v>
      </c>
      <c r="F98" s="22">
        <f>DATE(1971,12,31)</f>
        <v>26298</v>
      </c>
      <c r="G98" s="23">
        <f>TIME(4,32,0)</f>
        <v>0.18888888888888888</v>
      </c>
      <c r="H98" s="24" t="s">
        <v>13</v>
      </c>
      <c r="I98" s="21">
        <v>2</v>
      </c>
      <c r="J98" s="21">
        <v>30</v>
      </c>
    </row>
    <row r="99" spans="1:10">
      <c r="I99" s="9">
        <f>SUM(I3:I98)</f>
        <v>288</v>
      </c>
    </row>
  </sheetData>
  <mergeCells count="1">
    <mergeCell ref="A1:C1"/>
  </mergeCells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Peace Depot</cp:lastModifiedBy>
  <cp:revision/>
  <dcterms:created xsi:type="dcterms:W3CDTF">2024-10-04T12:38:27Z</dcterms:created>
  <dcterms:modified xsi:type="dcterms:W3CDTF">2024-10-04T12:39:08Z</dcterms:modified>
  <cp:category/>
  <cp:contentStatus/>
</cp:coreProperties>
</file>