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FA23C998-0007-44D2-9A25-E4398CC55580}"/>
  <bookViews>
    <workbookView xWindow="240" yWindow="105" windowWidth="14805" windowHeight="8010" xr2:uid="{00000000-000D-0000-FFFF-FFFF00000000}"/>
  </bookViews>
  <sheets>
    <sheet name="3. 197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4" i="2" l="1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F98" i="2"/>
  <c r="F97" i="2"/>
  <c r="G96" i="2"/>
  <c r="F96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F80" i="2"/>
  <c r="G79" i="2"/>
  <c r="F79" i="2"/>
  <c r="G78" i="2"/>
  <c r="F78" i="2"/>
  <c r="G77" i="2"/>
  <c r="F77" i="2"/>
  <c r="G76" i="2"/>
  <c r="F76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F67" i="2"/>
  <c r="G66" i="2"/>
  <c r="F66" i="2"/>
  <c r="G65" i="2"/>
  <c r="F65" i="2"/>
  <c r="G64" i="2"/>
  <c r="F64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F37" i="2"/>
  <c r="G36" i="2"/>
  <c r="F36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G14" i="2"/>
  <c r="F14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</calcChain>
</file>

<file path=xl/sharedStrings.xml><?xml version="1.0" encoding="utf-8"?>
<sst xmlns="http://schemas.openxmlformats.org/spreadsheetml/2006/main" count="685" uniqueCount="155">
  <si>
    <t>DEPARTMENT OF STATE - 3. 1972</t>
    <phoneticPr fontId="2"/>
  </si>
  <si>
    <t>No.</t>
    <phoneticPr fontId="2"/>
  </si>
  <si>
    <t>Document Title</t>
    <phoneticPr fontId="2"/>
  </si>
  <si>
    <t>From</t>
    <phoneticPr fontId="2"/>
  </si>
  <si>
    <t>To</t>
    <phoneticPr fontId="2"/>
  </si>
  <si>
    <t>Document Type</t>
    <phoneticPr fontId="2"/>
  </si>
  <si>
    <t>Date</t>
    <phoneticPr fontId="2"/>
  </si>
  <si>
    <t>Time</t>
    <phoneticPr fontId="2"/>
  </si>
  <si>
    <t>Paper Size</t>
    <phoneticPr fontId="2"/>
  </si>
  <si>
    <t>Page</t>
    <phoneticPr fontId="2"/>
  </si>
  <si>
    <t>Box</t>
  </si>
  <si>
    <t>PRESIDENT/SATO TALKS</t>
    <phoneticPr fontId="2"/>
  </si>
  <si>
    <t>AMERICAN EMBASSY TOKYO</t>
    <phoneticPr fontId="2"/>
  </si>
  <si>
    <t>SECRETARY STATE</t>
    <phoneticPr fontId="2"/>
  </si>
  <si>
    <t>SECRET</t>
    <phoneticPr fontId="2"/>
  </si>
  <si>
    <t>Legal</t>
  </si>
  <si>
    <t>KANTO PLAIN CONSOLIDATION PLAN (KPCP): PROPOSED JOINT COMMUNIQUE</t>
    <phoneticPr fontId="2"/>
  </si>
  <si>
    <t xml:space="preserve">SECDEF </t>
    <phoneticPr fontId="2"/>
  </si>
  <si>
    <t>CONFIDENTIAL</t>
    <phoneticPr fontId="2"/>
  </si>
  <si>
    <t>FUKUDA ANNOUNCES KANTO PLAIN CONSOLIDATION PLAN (KPCP)</t>
    <phoneticPr fontId="2"/>
  </si>
  <si>
    <t>UNCLASSIFIED</t>
    <phoneticPr fontId="2"/>
  </si>
  <si>
    <t>SRF: POSSIBLE COMMERCIAL USE OF DRYDOCK 6</t>
    <phoneticPr fontId="2"/>
  </si>
  <si>
    <t>KANTO PLAIN CONSOLIDATION PLAN (KPCP): SCC MEETING</t>
    <phoneticPr fontId="2"/>
  </si>
  <si>
    <t>KPCP/SRF/NAF NAHA RELOCATION (U)</t>
    <phoneticPr fontId="2"/>
  </si>
  <si>
    <t>SRF</t>
    <phoneticPr fontId="2"/>
  </si>
  <si>
    <t>KPCP/SCC MEETING</t>
    <phoneticPr fontId="2"/>
  </si>
  <si>
    <t>CINCPAC</t>
    <phoneticPr fontId="2"/>
  </si>
  <si>
    <t>HOMEPORTING OF SEVENTH FLEET UNITS IN SASEBO</t>
    <phoneticPr fontId="2"/>
  </si>
  <si>
    <t>SRF/SASEBO/AND YOKOSUKA</t>
    <phoneticPr fontId="2"/>
  </si>
  <si>
    <t>Legal</t>
    <phoneticPr fontId="2"/>
  </si>
  <si>
    <t>HAKATA AIR STATION JAPAN CRYPTOLOGIC CLOSURE</t>
    <phoneticPr fontId="2"/>
  </si>
  <si>
    <t>KPCP/SRF/NAF NAHA RELOCATION</t>
    <phoneticPr fontId="2"/>
  </si>
  <si>
    <t>THE UN, KOREA AND U.S. BASES IN JAPAN</t>
    <phoneticPr fontId="2"/>
  </si>
  <si>
    <t>US NAVAL HOMEPORTING OVERSEAS</t>
    <phoneticPr fontId="2"/>
  </si>
  <si>
    <t>KPCP/SRF</t>
    <phoneticPr fontId="2"/>
  </si>
  <si>
    <t>KPCP/SRF (SECTION 1)</t>
    <phoneticPr fontId="2"/>
  </si>
  <si>
    <t>KPCP/SRF (SECTION 2)</t>
  </si>
  <si>
    <t>KPCP/P-3 RELOCATION - CONSTRUCTION</t>
    <phoneticPr fontId="2"/>
  </si>
  <si>
    <t>LDP DIETMAN OPPOSES SRF TRANSFER DELAY AND CARRIER HOMEPORTING</t>
    <phoneticPr fontId="2"/>
  </si>
  <si>
    <t>SRF: DELIBERATE DAMAGE</t>
    <phoneticPr fontId="2"/>
  </si>
  <si>
    <t>LIMITED OFFICIAL USE</t>
    <phoneticPr fontId="2"/>
  </si>
  <si>
    <t>KPCP/SRF/PHASE II QUID PRO QUO PACKAGE</t>
    <phoneticPr fontId="2"/>
  </si>
  <si>
    <t>KPCP/SRF/P-3 RELOCATION (SECTION 1)</t>
    <phoneticPr fontId="2"/>
  </si>
  <si>
    <t>KPCP/SRF/P-3 RELOCATION (SECTION 2)</t>
  </si>
  <si>
    <t>PROPOSED SALE OF LANDING CRAFT</t>
    <phoneticPr fontId="2"/>
  </si>
  <si>
    <t>LAIRD POLICY STATEMENT</t>
    <phoneticPr fontId="2"/>
  </si>
  <si>
    <t>ROK FORCES IN SOUTH VIETNAM</t>
    <phoneticPr fontId="2"/>
  </si>
  <si>
    <t>HENRY A. KISSINGER</t>
    <phoneticPr fontId="2"/>
  </si>
  <si>
    <t>TOP SECRET</t>
    <phoneticPr fontId="2"/>
  </si>
  <si>
    <t>SRF/KPCP: STATUS REPORT</t>
    <phoneticPr fontId="2"/>
  </si>
  <si>
    <t>FUTURE STATUS OF SHIP REPAIR FACILITY YOKOSUKA</t>
    <phoneticPr fontId="2"/>
  </si>
  <si>
    <t>NAHA RELOCATION AND SRF</t>
    <phoneticPr fontId="2"/>
  </si>
  <si>
    <t>YOKOSUKA SRF</t>
    <phoneticPr fontId="2"/>
  </si>
  <si>
    <t>SASEBO/SRF</t>
    <phoneticPr fontId="2"/>
  </si>
  <si>
    <t>BASE REALIGNMENT: PHASE II PACKAGE (SECTION 1)</t>
    <phoneticPr fontId="2"/>
  </si>
  <si>
    <t>BASE REALIGNMENT: PHASE II PACKAGE (SECTION 2)</t>
  </si>
  <si>
    <t>KPCP (SECTION 1)</t>
    <phoneticPr fontId="2"/>
  </si>
  <si>
    <t>KPCP (SECTION 2)</t>
  </si>
  <si>
    <t>SRF: STATUS REPORT (SECTION 1)</t>
    <phoneticPr fontId="2"/>
  </si>
  <si>
    <t>SRF: STATUS REPORT (SECTION 2)</t>
  </si>
  <si>
    <t>KPCP/PHASE II</t>
    <phoneticPr fontId="2"/>
  </si>
  <si>
    <t>SRF: STATUS REPORT</t>
    <phoneticPr fontId="2"/>
  </si>
  <si>
    <t>SRF: PUBLIC STATEMENT</t>
    <phoneticPr fontId="2"/>
  </si>
  <si>
    <t>EXTENDED DEPLOYMENT OF CVA/CVW AT YOKOSUKA</t>
    <phoneticPr fontId="2"/>
  </si>
  <si>
    <t>SATO RE US MILITARY FACILITIES IN JAPAN</t>
    <phoneticPr fontId="2"/>
  </si>
  <si>
    <t>REPUBLIC OF KOREA FORCES IN SOUTH VIET-NAM</t>
    <phoneticPr fontId="2"/>
  </si>
  <si>
    <t>JOHN N. IRWIN II, CHAIRMAN</t>
    <phoneticPr fontId="2"/>
  </si>
  <si>
    <t>KISHINE BARRACKS/CAMP ZAMA HOSPITAL/PHASE II FOLLOW-ON FACILITIES (SECTION 1)</t>
    <phoneticPr fontId="2"/>
  </si>
  <si>
    <t>KISHINE BARRACKS/CAMP ZAMA HOSPITAL/PHASE II FOLLOW-ON FACILITIES (SECTION 2)</t>
  </si>
  <si>
    <t>SENATOR FULBRIGHT'S LETTER TO SECRETARY ROGERS CONCERNING SRF YOKOSUKA</t>
    <phoneticPr fontId="2"/>
  </si>
  <si>
    <t>SRF YOKOSUKA: PUBLIC STATEMENT</t>
    <phoneticPr fontId="2"/>
  </si>
  <si>
    <t>THEODRE L. ERIOT, JR., EXECUTIVE SECRETARY</t>
    <phoneticPr fontId="2"/>
  </si>
  <si>
    <t>NO DISTRIBUTION --NODIS SENSITIVE</t>
  </si>
  <si>
    <t>NO DATE</t>
    <phoneticPr fontId="2"/>
  </si>
  <si>
    <t>SRF: PRESS COVERAGE</t>
    <phoneticPr fontId="2"/>
  </si>
  <si>
    <t>SRF: REPLY TO SENATOR FULBRIGHT'S LETTER</t>
    <phoneticPr fontId="2"/>
  </si>
  <si>
    <t>JSP CLAIMS SECRET US-GOJ TALKS ON NUCLEAR WEAPONS</t>
    <phoneticPr fontId="2"/>
  </si>
  <si>
    <t>PHASE II FOLLOW ON ACTIONS</t>
    <phoneticPr fontId="2"/>
  </si>
  <si>
    <t>PRIOR CONSULTATION AGAIN</t>
    <phoneticPr fontId="2"/>
  </si>
  <si>
    <t>PRIOR CONSULTATIONS ARRANGEMENTS</t>
    <phoneticPr fontId="2"/>
  </si>
  <si>
    <t>PHASE II FOLLOW-ON ACTIONS</t>
    <phoneticPr fontId="2"/>
  </si>
  <si>
    <t>AMBASSADOR'S CALL ON JDA DIRGEN</t>
    <phoneticPr fontId="2"/>
  </si>
  <si>
    <t>PRIOR CONSULTATIONS: DIFFERENCES BETWEEN TAKESHITA AND FONOFF</t>
    <phoneticPr fontId="2"/>
  </si>
  <si>
    <t>WHY NUCLEAR ARMS WOULD BE DISADVANTAGEOUS FOR JAPAN: VIEWS OF JDA DEFENSE BUREAU CHIEF</t>
    <phoneticPr fontId="2"/>
  </si>
  <si>
    <t>DEPARTMENT OF STATE</t>
    <phoneticPr fontId="2"/>
  </si>
  <si>
    <t>CHANGED GOJ POLICY ON TERM OF US FACILITIES LEASES</t>
    <phoneticPr fontId="2"/>
  </si>
  <si>
    <t>PRESENTATION OF PHASE II FOLLOW-ON PROPOSALS TO GOJ</t>
    <phoneticPr fontId="2"/>
  </si>
  <si>
    <t>HOMEPORTING IN JAPAN</t>
    <phoneticPr fontId="2"/>
  </si>
  <si>
    <t>PM/ISO - ED.R.DAY</t>
    <phoneticPr fontId="2"/>
  </si>
  <si>
    <t>PM - MR.RONALD I. SPIERS</t>
    <phoneticPr fontId="2"/>
  </si>
  <si>
    <t>JULY 3 CONTINUING CONSULTATION MEETING: PRESS STATEMENTS</t>
    <phoneticPr fontId="2"/>
  </si>
  <si>
    <t>LIMITIED OFFICIAL USE</t>
    <phoneticPr fontId="2"/>
  </si>
  <si>
    <t>EXTENDED DEPLOYMENT OF COMBAT STORES SHIPS TO SASEBO</t>
    <phoneticPr fontId="2"/>
  </si>
  <si>
    <t>PHASE II FOLLOW-ON PROPOSALS AND DIRNSA VIEWS ON MISAWA</t>
    <phoneticPr fontId="2"/>
  </si>
  <si>
    <t>EXTENDED DEPLOYMENT AT SASEBO</t>
    <phoneticPr fontId="2"/>
  </si>
  <si>
    <t>AMCONSUL FUKUOKA</t>
    <phoneticPr fontId="2"/>
  </si>
  <si>
    <t>HOMEPORT CHANGE FOR USS GRAYBACK {LPSS-574}</t>
    <phoneticPr fontId="2"/>
  </si>
  <si>
    <t>JOINT STATE/DEFENSE MESSAGE</t>
    <phoneticPr fontId="2"/>
  </si>
  <si>
    <t>HOMEPORT CHANGE FOR USS GRAYBACK</t>
    <phoneticPr fontId="2"/>
  </si>
  <si>
    <t>REACTION TO CARRIER HOMEPORTING STORY</t>
    <phoneticPr fontId="2"/>
  </si>
  <si>
    <t>AFS EXTENDED DEPLOYMENT - SASEBO</t>
    <phoneticPr fontId="2"/>
  </si>
  <si>
    <t>AMERICAN EMBASSY TOKYO</t>
  </si>
  <si>
    <t>SECRETARY STATE</t>
  </si>
  <si>
    <t>M 48 TANK MOVEMENT</t>
    <phoneticPr fontId="2"/>
  </si>
  <si>
    <t>LIST OF EFFECTIVE PAGES</t>
    <phoneticPr fontId="2"/>
  </si>
  <si>
    <t>CONFIDENTIAL</t>
  </si>
  <si>
    <t>PRESS REPORT OF US ATTACK CARRIER AT YOKOSUKA</t>
    <phoneticPr fontId="2"/>
  </si>
  <si>
    <t>U.S. MILITARY PRESENCE IN JAPAN AND ASIA: WORKING ARRANGEMENTS VIS-À-VIS TAIWAN UNDER THE MUTUAL SECURITY TREATY</t>
    <phoneticPr fontId="2"/>
  </si>
  <si>
    <t>HOMEPORTING OF CVA IN JAPAN</t>
    <phoneticPr fontId="2"/>
  </si>
  <si>
    <t>PRIMIN TANAKA'S STATEMENT ON REDUCTION OF US BASES</t>
    <phoneticPr fontId="2"/>
  </si>
  <si>
    <t>UNCLASSIFIED</t>
  </si>
  <si>
    <t>REACTION TO SECDEF TESTIMONY ON JAPAN'S DEFENSE</t>
    <phoneticPr fontId="2"/>
  </si>
  <si>
    <t>KYODO STORY ON HOMEPORTING OF NUCLEAR-POWERED WARSHIPS</t>
    <phoneticPr fontId="2"/>
  </si>
  <si>
    <t>COMMENT ON TANAKA STATEMENT ON REDUCTION OF BASES</t>
    <phoneticPr fontId="2"/>
  </si>
  <si>
    <t>FONMIN OHIRA ON CVA HOMEPORTING</t>
    <phoneticPr fontId="2"/>
  </si>
  <si>
    <t>PRESS GUIDANCE FOR CVA EXTENDED DEPLOYMENT</t>
    <phoneticPr fontId="2"/>
  </si>
  <si>
    <t>PRESS GUIDANCE</t>
    <phoneticPr fontId="2"/>
  </si>
  <si>
    <t>PROPOSED SCC AND SSC MEETINGS</t>
    <phoneticPr fontId="2"/>
  </si>
  <si>
    <t>REDUCTION IN FORCE</t>
    <phoneticPr fontId="2"/>
  </si>
  <si>
    <t>RELOXATION OF CTF-72</t>
    <phoneticPr fontId="2"/>
  </si>
  <si>
    <t>CARRIER HOMEPORTING AT YOKOSUKA</t>
    <phoneticPr fontId="2"/>
  </si>
  <si>
    <t>PRESS INQUIRIES</t>
    <phoneticPr fontId="2"/>
  </si>
  <si>
    <t>REPUBLIC OF KOREA TROOPS IN VIET-NAM</t>
    <phoneticPr fontId="2"/>
  </si>
  <si>
    <t>TOP SECRET/NODIS</t>
    <phoneticPr fontId="2"/>
  </si>
  <si>
    <t>HOMEPORTING PRESS GUIDANCE</t>
    <phoneticPr fontId="2"/>
  </si>
  <si>
    <t>EXTENDED DEPLOYMENT OF CVA/CVW</t>
    <phoneticPr fontId="2"/>
  </si>
  <si>
    <t>EA/J - MR.ERICSON</t>
    <phoneticPr fontId="2"/>
  </si>
  <si>
    <t>PM - MR.KELLEY</t>
    <phoneticPr fontId="2"/>
  </si>
  <si>
    <t>SECRET/EXDIS</t>
    <phoneticPr fontId="2"/>
  </si>
  <si>
    <t>KANTO PLAIN CONSOLIDATION {U}</t>
    <phoneticPr fontId="2"/>
  </si>
  <si>
    <t>KANTO PLAIN CONSOLIDATION</t>
    <phoneticPr fontId="2"/>
  </si>
  <si>
    <t>EXTENDED DEPLOYMENT OF CVA/CVN</t>
    <phoneticPr fontId="2"/>
  </si>
  <si>
    <t>US/JAPAN BASE ISSUES</t>
    <phoneticPr fontId="2"/>
  </si>
  <si>
    <t>EXTENDED DEPLOYMENT OF CVA/CVW - INTERIM  REPORT OF DISCUSSIONS</t>
    <phoneticPr fontId="2"/>
  </si>
  <si>
    <t>CONDIDENTIAL</t>
    <phoneticPr fontId="2"/>
  </si>
  <si>
    <t>EXTENDED DEPLOYMENT DISCUSSIONS WITH THE GOJ</t>
    <phoneticPr fontId="2"/>
  </si>
  <si>
    <t>CINCPAC CALL ON FOREIGN MINISTER OHIRA</t>
    <phoneticPr fontId="2"/>
  </si>
  <si>
    <t>CINCPAC CALL ON JDA DIRGEN MASUHARA</t>
    <phoneticPr fontId="2"/>
  </si>
  <si>
    <t>EXTENDED DEPLOYMENT DISCUSSIONS WITH GOJ</t>
    <phoneticPr fontId="2"/>
  </si>
  <si>
    <t>DOD - COL.WARFLE</t>
    <phoneticPr fontId="2"/>
  </si>
  <si>
    <t>BASE REALIGNMENT PHASE II PACKAGE</t>
    <phoneticPr fontId="2"/>
  </si>
  <si>
    <t>THE US-JAPAN SECURITY RELATIONSHIPS CHANGING JAPANESE ATTITUDES</t>
    <phoneticPr fontId="2"/>
  </si>
  <si>
    <t>SCC MEETING AND PRIOR CONSULTATION</t>
    <phoneticPr fontId="2"/>
  </si>
  <si>
    <t>CVA HOMEPORTING</t>
    <phoneticPr fontId="2"/>
  </si>
  <si>
    <t>CVA EXTENDED DEPLOYMENT</t>
    <phoneticPr fontId="2"/>
  </si>
  <si>
    <t>VISIT OF AMERICAN AFFAIRS SECURITY DIVISION CHIEF MATSUDA</t>
    <phoneticPr fontId="2"/>
  </si>
  <si>
    <t>MEDIA TREATMENT - CVA EXTENTED DEPLOYMENT</t>
    <phoneticPr fontId="2"/>
  </si>
  <si>
    <t>CVA DEPLOYMENT</t>
    <phoneticPr fontId="2"/>
  </si>
  <si>
    <t>EXTENDED DEPLOYMENT: PUBLIC AAFAIRS MATTERS</t>
    <phoneticPr fontId="2"/>
  </si>
  <si>
    <t>FOR AMBASSADOR FROM ASSISTANT SECRETARY GREEN</t>
    <phoneticPr fontId="2"/>
  </si>
  <si>
    <t>COMNAVFORJAPAN</t>
    <phoneticPr fontId="2"/>
  </si>
  <si>
    <t>EA - MR.SNEIDER</t>
    <phoneticPr fontId="2"/>
  </si>
  <si>
    <t>CVA DEPLOYMENT PUBLIC ANNOUNCEMENT</t>
    <phoneticPr fontId="2"/>
  </si>
  <si>
    <t>EXTENDED DEPLOYMENT: PUBLIC AFFAIRS MATTERS</t>
    <phoneticPr fontId="2"/>
  </si>
  <si>
    <t>SCC MEETING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</si>
</sst>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h:mm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" borderId="0" applyAlignment="0">
      <alignment vertical="center"/>
    </xf>
  </cellStyleXfs>
  <cellXfs count="35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vertical="center" wrapText="1"/>
    </xf>
    <xf numFmtId="177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177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177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0" borderId="0" xfId="2" applyFont="1">
      <alignment vertical="center"/>
    </xf>
    <xf numFmtId="176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0" fontId="4" fillId="0" borderId="0" xfId="2" applyFont="1" applyAlignment="1">
      <alignment horizontal="right" vertical="center"/>
    </xf>
    <xf numFmtId="0" fontId="4" fillId="2" borderId="0" xfId="3" applyFont="1">
      <alignment vertical="center"/>
    </xf>
    <xf numFmtId="0" fontId="4" fillId="2" borderId="0" xfId="3" applyFont="1" applyAlignment="1">
      <alignment vertical="center" wrapText="1"/>
    </xf>
    <xf numFmtId="176" fontId="4" fillId="2" borderId="0" xfId="3" applyNumberFormat="1" applyFont="1" applyAlignment="1">
      <alignment vertical="center" wrapText="1"/>
    </xf>
    <xf numFmtId="177" fontId="4" fillId="2" borderId="0" xfId="3" applyNumberFormat="1" applyFont="1" applyAlignment="1">
      <alignment vertical="center" wrapText="1"/>
    </xf>
    <xf numFmtId="0" fontId="4" fillId="2" borderId="0" xfId="3" applyFont="1" applyAlignment="1">
      <alignment horizontal="right" vertical="center" wrapText="1"/>
    </xf>
    <xf numFmtId="176" fontId="4" fillId="2" borderId="0" xfId="3" applyNumberFormat="1" applyFont="1">
      <alignment vertical="center"/>
    </xf>
    <xf numFmtId="177" fontId="4" fillId="2" borderId="0" xfId="3" applyNumberFormat="1" applyFont="1">
      <alignment vertical="center"/>
    </xf>
    <xf numFmtId="0" fontId="4" fillId="2" borderId="0" xfId="3" applyFont="1" applyAlignment="1">
      <alignment horizontal="right" vertical="center"/>
    </xf>
    <xf numFmtId="0" fontId="4" fillId="0" borderId="0" xfId="2" applyFont="1" applyAlignment="1">
      <alignment vertical="center" wrapText="1"/>
    </xf>
    <xf numFmtId="176" fontId="4" fillId="0" borderId="0" xfId="2" applyNumberFormat="1" applyFont="1" applyAlignment="1">
      <alignment horizontal="right" vertical="center"/>
    </xf>
  </cellXfs>
  <cellStyles count="4">
    <cellStyle name="20% - アクセント 3" xfId="1" builtinId="38"/>
    <cellStyle name="スタイル 1" xfId="2" xr:uid="{4A9BF5AE-4DB2-4958-9AE9-0BA9BCE8B153}"/>
    <cellStyle name="スタイル 2" xfId="3" xr:uid="{F18FFC61-F3C3-49CE-85F6-F7165FAD53B7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95ED-2A62-4C32-A365-60A8347D6DD7}">
  <dimension ref="A1:J211"/>
  <sheetViews>
    <sheetView tabSelected="1" workbookViewId="0"/>
  </sheetViews>
  <sheetFormatPr defaultColWidth="13" defaultRowHeight="12"/>
  <cols>
    <col min="1" max="1" width="5.125" style="11" customWidth="1"/>
    <col min="2" max="2" width="44.125" style="12" customWidth="1"/>
    <col min="3" max="3" width="29.125" style="12" customWidth="1"/>
    <col min="4" max="4" width="29.25" style="12" customWidth="1"/>
    <col min="5" max="5" width="19.75" style="12" customWidth="1"/>
    <col min="6" max="6" width="19.75" style="13" customWidth="1"/>
    <col min="7" max="7" width="6.5" style="14" customWidth="1"/>
    <col min="8" max="8" width="8.5" style="15" customWidth="1"/>
    <col min="9" max="9" width="5.875" style="12" customWidth="1"/>
    <col min="10" max="10" width="4.5" style="11" customWidth="1"/>
    <col min="11" max="16384" width="13" style="11"/>
  </cols>
  <sheetData>
    <row r="1" spans="1:10" s="6" customFormat="1">
      <c r="A1" s="1" t="s">
        <v>0</v>
      </c>
      <c r="B1" s="1"/>
      <c r="C1" s="1"/>
      <c r="D1" s="2"/>
      <c r="E1" s="2"/>
      <c r="F1" s="3"/>
      <c r="G1" s="4"/>
      <c r="H1" s="5"/>
      <c r="I1" s="2"/>
    </row>
    <row r="2" spans="1:10" s="7" customForma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8" t="s">
        <v>9</v>
      </c>
      <c r="J2" s="7" t="s">
        <v>10</v>
      </c>
    </row>
    <row r="3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3">
        <f>DATE(1972,1,4)</f>
        <v>26302</v>
      </c>
      <c r="G3" s="14">
        <f>TIME(8,11,0)</f>
        <v>0.34097222222222223</v>
      </c>
      <c r="H3" s="15" t="s">
        <v>15</v>
      </c>
      <c r="I3" s="12">
        <v>1</v>
      </c>
      <c r="J3" s="11">
        <v>31</v>
      </c>
    </row>
    <row r="4" spans="1:10" s="16" customFormat="1" ht="22.5">
      <c r="A4" s="16">
        <v>2</v>
      </c>
      <c r="B4" s="17" t="s">
        <v>16</v>
      </c>
      <c r="C4" s="17" t="s">
        <v>12</v>
      </c>
      <c r="D4" s="17" t="s">
        <v>17</v>
      </c>
      <c r="E4" s="17" t="s">
        <v>18</v>
      </c>
      <c r="F4" s="18">
        <f>DATE(1972,1,7)</f>
        <v>26305</v>
      </c>
      <c r="G4" s="19">
        <f>TIME(9,26,0)</f>
        <v>0.39305555555555555</v>
      </c>
      <c r="H4" s="20" t="s">
        <v>15</v>
      </c>
      <c r="I4" s="17">
        <v>2</v>
      </c>
      <c r="J4" s="16">
        <v>31</v>
      </c>
    </row>
    <row r="5" spans="1:10" ht="22.5">
      <c r="A5" s="11">
        <v>3</v>
      </c>
      <c r="B5" s="12" t="s">
        <v>19</v>
      </c>
      <c r="C5" s="12" t="s">
        <v>12</v>
      </c>
      <c r="D5" s="12" t="s">
        <v>13</v>
      </c>
      <c r="E5" s="12" t="s">
        <v>20</v>
      </c>
      <c r="F5" s="13">
        <f>DATE(1972,1,11)</f>
        <v>26309</v>
      </c>
      <c r="G5" s="14">
        <f>TIME(8,36,0)</f>
        <v>0.35833333333333334</v>
      </c>
      <c r="H5" s="15" t="s">
        <v>15</v>
      </c>
      <c r="I5" s="12">
        <v>2</v>
      </c>
      <c r="J5" s="11">
        <v>31</v>
      </c>
    </row>
    <row r="6" spans="1:10" s="16" customFormat="1">
      <c r="A6" s="16">
        <v>4</v>
      </c>
      <c r="B6" s="17" t="s">
        <v>21</v>
      </c>
      <c r="C6" s="17" t="s">
        <v>12</v>
      </c>
      <c r="D6" s="17" t="s">
        <v>13</v>
      </c>
      <c r="E6" s="17" t="s">
        <v>18</v>
      </c>
      <c r="F6" s="18">
        <f>DATE(1972,1,11)</f>
        <v>26309</v>
      </c>
      <c r="G6" s="19">
        <f>TIME(11,37,0)</f>
        <v>0.48402777777777778</v>
      </c>
      <c r="H6" s="20" t="s">
        <v>15</v>
      </c>
      <c r="I6" s="17">
        <v>2</v>
      </c>
      <c r="J6" s="16">
        <v>31</v>
      </c>
    </row>
    <row r="7" spans="1:10" ht="22.5">
      <c r="A7" s="11">
        <v>5</v>
      </c>
      <c r="B7" s="12" t="s">
        <v>19</v>
      </c>
      <c r="C7" s="12" t="s">
        <v>12</v>
      </c>
      <c r="D7" s="12" t="s">
        <v>13</v>
      </c>
      <c r="E7" s="12" t="s">
        <v>20</v>
      </c>
      <c r="F7" s="13">
        <f>DATE(1972,1,11)</f>
        <v>26309</v>
      </c>
      <c r="G7" s="14">
        <f>TIME(11,49,0)</f>
        <v>0.49236111111111114</v>
      </c>
      <c r="H7" s="15" t="s">
        <v>15</v>
      </c>
      <c r="I7" s="12">
        <v>1</v>
      </c>
      <c r="J7" s="11">
        <v>31</v>
      </c>
    </row>
    <row r="8" spans="1:10" s="16" customFormat="1" ht="22.5">
      <c r="A8" s="16">
        <v>6</v>
      </c>
      <c r="B8" s="17" t="s">
        <v>22</v>
      </c>
      <c r="C8" s="17" t="s">
        <v>12</v>
      </c>
      <c r="D8" s="17" t="s">
        <v>13</v>
      </c>
      <c r="E8" s="17" t="s">
        <v>18</v>
      </c>
      <c r="F8" s="18">
        <f>DATE(1972,1,14)</f>
        <v>26312</v>
      </c>
      <c r="G8" s="19">
        <f>TIME(13,11,0)</f>
        <v>0.5493055555555556</v>
      </c>
      <c r="H8" s="20" t="s">
        <v>15</v>
      </c>
      <c r="I8" s="17">
        <v>2</v>
      </c>
      <c r="J8" s="16">
        <v>31</v>
      </c>
    </row>
    <row r="9" spans="1:10">
      <c r="A9" s="11">
        <v>7</v>
      </c>
      <c r="B9" s="12" t="s">
        <v>23</v>
      </c>
      <c r="E9" s="12" t="s">
        <v>14</v>
      </c>
      <c r="F9" s="13">
        <f>DATE(1971,1,19)</f>
        <v>25952</v>
      </c>
      <c r="G9" s="14">
        <f>TIME(23,57,0)</f>
        <v>0.99791666666666667</v>
      </c>
      <c r="H9" s="15" t="s">
        <v>15</v>
      </c>
      <c r="I9" s="12">
        <v>4</v>
      </c>
      <c r="J9" s="11">
        <v>31</v>
      </c>
    </row>
    <row r="10" spans="1:10" s="16" customFormat="1">
      <c r="A10" s="16">
        <v>8</v>
      </c>
      <c r="B10" s="17" t="s">
        <v>24</v>
      </c>
      <c r="C10" s="17" t="s">
        <v>12</v>
      </c>
      <c r="D10" s="17" t="s">
        <v>13</v>
      </c>
      <c r="E10" s="17" t="s">
        <v>18</v>
      </c>
      <c r="F10" s="18">
        <f>DATE(1971,1,21)</f>
        <v>25954</v>
      </c>
      <c r="G10" s="19">
        <f>TIME(7,45,0)</f>
        <v>0.32291666666666669</v>
      </c>
      <c r="H10" s="20" t="s">
        <v>15</v>
      </c>
      <c r="I10" s="17">
        <v>2</v>
      </c>
      <c r="J10" s="16">
        <v>31</v>
      </c>
    </row>
    <row r="11" spans="1:10" s="21" customFormat="1">
      <c r="A11" s="21">
        <v>9</v>
      </c>
      <c r="B11" s="21" t="s">
        <v>25</v>
      </c>
      <c r="C11" s="21" t="s">
        <v>12</v>
      </c>
      <c r="D11" s="21" t="s">
        <v>26</v>
      </c>
      <c r="E11" s="21" t="s">
        <v>18</v>
      </c>
      <c r="F11" s="22">
        <f>DATE(1971,1,21)</f>
        <v>25954</v>
      </c>
      <c r="G11" s="23">
        <f>TIME(11,52,0)</f>
        <v>0.49444444444444446</v>
      </c>
      <c r="H11" s="24" t="s">
        <v>15</v>
      </c>
      <c r="I11" s="21">
        <v>2</v>
      </c>
      <c r="J11" s="21">
        <v>31</v>
      </c>
    </row>
    <row r="12" spans="1:10" s="25" customFormat="1">
      <c r="A12" s="25">
        <v>10</v>
      </c>
      <c r="B12" s="26" t="s">
        <v>27</v>
      </c>
      <c r="C12" s="26" t="s">
        <v>12</v>
      </c>
      <c r="D12" s="26" t="s">
        <v>13</v>
      </c>
      <c r="E12" s="26" t="s">
        <v>14</v>
      </c>
      <c r="F12" s="27">
        <f>DATE(1971,1,22)</f>
        <v>25955</v>
      </c>
      <c r="G12" s="28">
        <f>TIME(5,56,0)</f>
        <v>0.24722222222222223</v>
      </c>
      <c r="H12" s="29" t="s">
        <v>15</v>
      </c>
      <c r="I12" s="26">
        <v>3</v>
      </c>
      <c r="J12" s="25">
        <v>31</v>
      </c>
    </row>
    <row r="13" spans="1:10" s="21" customFormat="1">
      <c r="A13" s="21">
        <v>11</v>
      </c>
      <c r="B13" s="21" t="s">
        <v>28</v>
      </c>
      <c r="E13" s="21" t="s">
        <v>14</v>
      </c>
      <c r="F13" s="22">
        <f>DATE(1971,1,24)</f>
        <v>25957</v>
      </c>
      <c r="G13" s="23"/>
      <c r="H13" s="24" t="s">
        <v>29</v>
      </c>
      <c r="I13" s="21">
        <v>2</v>
      </c>
      <c r="J13" s="21">
        <v>31</v>
      </c>
    </row>
    <row r="14" spans="1:10" s="25" customFormat="1">
      <c r="A14" s="25">
        <v>12</v>
      </c>
      <c r="B14" s="26" t="s">
        <v>30</v>
      </c>
      <c r="C14" s="26"/>
      <c r="D14" s="26"/>
      <c r="E14" s="26" t="s">
        <v>14</v>
      </c>
      <c r="F14" s="27">
        <f>DATE(1971,1,24)</f>
        <v>25957</v>
      </c>
      <c r="G14" s="28">
        <f>TIME(23,43,0)</f>
        <v>0.98819444444444449</v>
      </c>
      <c r="H14" s="29" t="s">
        <v>29</v>
      </c>
      <c r="I14" s="26">
        <v>1</v>
      </c>
      <c r="J14" s="25">
        <v>31</v>
      </c>
    </row>
    <row r="15" spans="1:10">
      <c r="A15" s="11">
        <v>13</v>
      </c>
      <c r="B15" s="12" t="s">
        <v>31</v>
      </c>
      <c r="E15" s="12" t="s">
        <v>14</v>
      </c>
      <c r="F15" s="13">
        <f>DATE(1971,1,25)</f>
        <v>25958</v>
      </c>
      <c r="H15" s="15" t="s">
        <v>29</v>
      </c>
      <c r="I15" s="12">
        <v>1</v>
      </c>
      <c r="J15" s="11">
        <v>31</v>
      </c>
    </row>
    <row r="16" spans="1:10" s="16" customFormat="1">
      <c r="A16" s="16">
        <v>14</v>
      </c>
      <c r="B16" s="17" t="s">
        <v>32</v>
      </c>
      <c r="C16" s="17"/>
      <c r="D16" s="17"/>
      <c r="E16" s="17" t="s">
        <v>14</v>
      </c>
      <c r="F16" s="18">
        <f>DATE(1971,1,27)</f>
        <v>25960</v>
      </c>
      <c r="G16" s="19">
        <f>TIME(0,5,0)</f>
        <v>3.472222222222222E-3</v>
      </c>
      <c r="H16" s="20" t="s">
        <v>29</v>
      </c>
      <c r="I16" s="17">
        <v>1</v>
      </c>
      <c r="J16" s="16">
        <v>31</v>
      </c>
    </row>
    <row r="17" spans="1:10">
      <c r="A17" s="11">
        <v>15</v>
      </c>
      <c r="B17" s="12" t="s">
        <v>33</v>
      </c>
      <c r="E17" s="12" t="s">
        <v>18</v>
      </c>
      <c r="F17" s="13">
        <f>DATE(1971,1,28)</f>
        <v>25961</v>
      </c>
      <c r="G17" s="14">
        <f>TIME(11,43,0)</f>
        <v>0.48819444444444443</v>
      </c>
      <c r="H17" s="15" t="s">
        <v>29</v>
      </c>
      <c r="I17" s="12">
        <v>2</v>
      </c>
      <c r="J17" s="11">
        <v>31</v>
      </c>
    </row>
    <row r="18" spans="1:10" s="25" customFormat="1">
      <c r="A18" s="25">
        <v>16</v>
      </c>
      <c r="B18" s="26" t="s">
        <v>34</v>
      </c>
      <c r="C18" s="26" t="s">
        <v>12</v>
      </c>
      <c r="D18" s="26" t="s">
        <v>13</v>
      </c>
      <c r="E18" s="26" t="s">
        <v>18</v>
      </c>
      <c r="F18" s="27">
        <f>DATE(1972,2,2)</f>
        <v>26331</v>
      </c>
      <c r="G18" s="28">
        <f>TIME(9,37,0)</f>
        <v>0.40069444444444446</v>
      </c>
      <c r="H18" s="29" t="s">
        <v>29</v>
      </c>
      <c r="I18" s="26">
        <v>4</v>
      </c>
      <c r="J18" s="25">
        <v>31</v>
      </c>
    </row>
    <row r="19" spans="1:10" s="21" customFormat="1">
      <c r="A19" s="21">
        <v>17</v>
      </c>
      <c r="B19" s="21" t="s">
        <v>35</v>
      </c>
      <c r="C19" s="21" t="s">
        <v>12</v>
      </c>
      <c r="D19" s="21" t="s">
        <v>13</v>
      </c>
      <c r="E19" s="21" t="s">
        <v>14</v>
      </c>
      <c r="F19" s="22">
        <f>DATE(1972,2,2)</f>
        <v>26331</v>
      </c>
      <c r="G19" s="23">
        <f>TIME(9,57,0)</f>
        <v>0.41458333333333336</v>
      </c>
      <c r="H19" s="24" t="s">
        <v>29</v>
      </c>
      <c r="I19" s="21">
        <v>3</v>
      </c>
      <c r="J19" s="21">
        <v>31</v>
      </c>
    </row>
    <row r="20" spans="1:10" s="25" customFormat="1">
      <c r="A20" s="25">
        <v>18</v>
      </c>
      <c r="B20" s="25" t="s">
        <v>36</v>
      </c>
      <c r="C20" s="25" t="s">
        <v>12</v>
      </c>
      <c r="D20" s="25" t="s">
        <v>13</v>
      </c>
      <c r="E20" s="25" t="s">
        <v>14</v>
      </c>
      <c r="F20" s="30">
        <f>DATE(1972,2,2)</f>
        <v>26331</v>
      </c>
      <c r="G20" s="31">
        <f>TIME(10,44,0)</f>
        <v>0.44722222222222224</v>
      </c>
      <c r="H20" s="32" t="s">
        <v>29</v>
      </c>
      <c r="I20" s="25">
        <v>4</v>
      </c>
      <c r="J20" s="25">
        <v>31</v>
      </c>
    </row>
    <row r="21" spans="1:10" s="21" customFormat="1">
      <c r="A21" s="21">
        <v>19</v>
      </c>
      <c r="B21" s="21" t="s">
        <v>37</v>
      </c>
      <c r="C21" s="21" t="s">
        <v>12</v>
      </c>
      <c r="D21" s="21" t="s">
        <v>13</v>
      </c>
      <c r="E21" s="21" t="s">
        <v>14</v>
      </c>
      <c r="F21" s="22">
        <f>DATE(1972,2,2)</f>
        <v>26331</v>
      </c>
      <c r="G21" s="23">
        <f>TIME(11,25,0)</f>
        <v>0.47569444444444442</v>
      </c>
      <c r="H21" s="24" t="s">
        <v>29</v>
      </c>
      <c r="I21" s="21">
        <v>2</v>
      </c>
    </row>
    <row r="22" spans="1:10" s="25" customFormat="1">
      <c r="A22" s="25">
        <v>20</v>
      </c>
      <c r="B22" s="25" t="s">
        <v>34</v>
      </c>
      <c r="C22" s="25" t="s">
        <v>12</v>
      </c>
      <c r="D22" s="25" t="s">
        <v>13</v>
      </c>
      <c r="E22" s="25" t="s">
        <v>14</v>
      </c>
      <c r="F22" s="30">
        <f>DATE(1972,2,4)</f>
        <v>26333</v>
      </c>
      <c r="G22" s="31">
        <f>TIME(13,13,0)</f>
        <v>0.55069444444444449</v>
      </c>
      <c r="H22" s="32" t="s">
        <v>29</v>
      </c>
      <c r="I22" s="25">
        <v>3</v>
      </c>
    </row>
    <row r="23" spans="1:10">
      <c r="A23" s="11">
        <v>21</v>
      </c>
      <c r="B23" s="12" t="s">
        <v>34</v>
      </c>
      <c r="C23" s="12" t="s">
        <v>12</v>
      </c>
      <c r="D23" s="12" t="s">
        <v>13</v>
      </c>
      <c r="E23" s="12" t="s">
        <v>14</v>
      </c>
      <c r="F23" s="13">
        <f>DATE(1972,2,4)</f>
        <v>26333</v>
      </c>
      <c r="G23" s="14">
        <f>TIME(13,19,0)</f>
        <v>0.55486111111111114</v>
      </c>
      <c r="H23" s="15" t="s">
        <v>29</v>
      </c>
      <c r="I23" s="12">
        <v>2</v>
      </c>
    </row>
    <row r="24" spans="1:10" s="16" customFormat="1">
      <c r="A24" s="16">
        <v>22</v>
      </c>
      <c r="B24" s="17" t="s">
        <v>34</v>
      </c>
      <c r="C24" s="17" t="s">
        <v>12</v>
      </c>
      <c r="D24" s="17" t="s">
        <v>13</v>
      </c>
      <c r="E24" s="17" t="s">
        <v>14</v>
      </c>
      <c r="F24" s="18">
        <f>DATE(1972,2,4)</f>
        <v>26333</v>
      </c>
      <c r="G24" s="19">
        <f>TIME(13,28,0)</f>
        <v>0.56111111111111112</v>
      </c>
      <c r="H24" s="20" t="s">
        <v>29</v>
      </c>
      <c r="I24" s="17">
        <v>3</v>
      </c>
    </row>
    <row r="25" spans="1:10">
      <c r="A25" s="11">
        <v>23</v>
      </c>
      <c r="B25" s="12" t="s">
        <v>34</v>
      </c>
      <c r="C25" s="12" t="s">
        <v>12</v>
      </c>
      <c r="D25" s="12" t="s">
        <v>13</v>
      </c>
      <c r="E25" s="12" t="s">
        <v>14</v>
      </c>
      <c r="F25" s="13">
        <f>DATE(1972,2,4)</f>
        <v>26333</v>
      </c>
      <c r="G25" s="14">
        <f>TIME(13,37,0)</f>
        <v>0.56736111111111109</v>
      </c>
      <c r="H25" s="15" t="s">
        <v>29</v>
      </c>
      <c r="I25" s="12">
        <v>2</v>
      </c>
    </row>
    <row r="26" spans="1:10" s="16" customFormat="1" ht="22.5">
      <c r="A26" s="16">
        <v>24</v>
      </c>
      <c r="B26" s="17" t="s">
        <v>38</v>
      </c>
      <c r="C26" s="17" t="s">
        <v>12</v>
      </c>
      <c r="D26" s="17" t="s">
        <v>13</v>
      </c>
      <c r="E26" s="17" t="s">
        <v>18</v>
      </c>
      <c r="F26" s="18">
        <f>DATE(1972,2,4)</f>
        <v>26333</v>
      </c>
      <c r="G26" s="19">
        <f>TIME(13,48,0)</f>
        <v>0.57499999999999996</v>
      </c>
      <c r="H26" s="20" t="s">
        <v>29</v>
      </c>
      <c r="I26" s="17">
        <v>3</v>
      </c>
    </row>
    <row r="27" spans="1:10" s="21" customFormat="1">
      <c r="A27" s="21">
        <v>25</v>
      </c>
      <c r="B27" s="21" t="s">
        <v>39</v>
      </c>
      <c r="C27" s="21" t="s">
        <v>12</v>
      </c>
      <c r="D27" s="21" t="s">
        <v>13</v>
      </c>
      <c r="E27" s="21" t="s">
        <v>40</v>
      </c>
      <c r="F27" s="22">
        <f>DATE(1972,2,7)</f>
        <v>26336</v>
      </c>
      <c r="G27" s="23">
        <f>TIME(7,8,0)</f>
        <v>0.29722222222222222</v>
      </c>
      <c r="H27" s="24" t="s">
        <v>29</v>
      </c>
      <c r="I27" s="21">
        <v>2</v>
      </c>
    </row>
    <row r="28" spans="1:10" s="25" customFormat="1">
      <c r="A28" s="25">
        <v>26</v>
      </c>
      <c r="B28" s="26" t="s">
        <v>41</v>
      </c>
      <c r="C28" s="26"/>
      <c r="D28" s="26"/>
      <c r="E28" s="26" t="s">
        <v>14</v>
      </c>
      <c r="F28" s="27">
        <f>DATE(1972,2,7)</f>
        <v>26336</v>
      </c>
      <c r="G28" s="28">
        <f>TIME(7,2,0)</f>
        <v>0.29305555555555557</v>
      </c>
      <c r="H28" s="29" t="s">
        <v>29</v>
      </c>
      <c r="I28" s="26">
        <v>3</v>
      </c>
    </row>
    <row r="29" spans="1:10" s="21" customFormat="1">
      <c r="A29" s="21">
        <v>27</v>
      </c>
      <c r="B29" s="21" t="s">
        <v>42</v>
      </c>
      <c r="C29" s="21" t="s">
        <v>12</v>
      </c>
      <c r="D29" s="21" t="s">
        <v>13</v>
      </c>
      <c r="E29" s="21" t="s">
        <v>14</v>
      </c>
      <c r="F29" s="22">
        <f>DATE(1972,2,10)</f>
        <v>26339</v>
      </c>
      <c r="G29" s="23">
        <f>TIME(7,2,0)</f>
        <v>0.29305555555555557</v>
      </c>
      <c r="H29" s="24" t="s">
        <v>29</v>
      </c>
      <c r="I29" s="21">
        <v>4</v>
      </c>
    </row>
    <row r="30" spans="1:10" s="25" customFormat="1">
      <c r="A30" s="25">
        <v>28</v>
      </c>
      <c r="B30" s="26" t="s">
        <v>43</v>
      </c>
      <c r="C30" s="26" t="s">
        <v>12</v>
      </c>
      <c r="D30" s="26" t="s">
        <v>13</v>
      </c>
      <c r="E30" s="26" t="s">
        <v>14</v>
      </c>
      <c r="F30" s="27">
        <f>DATE(1972,2,10)</f>
        <v>26339</v>
      </c>
      <c r="G30" s="28">
        <f>TIME(7,43,0)</f>
        <v>0.3215277777777778</v>
      </c>
      <c r="H30" s="29" t="s">
        <v>29</v>
      </c>
      <c r="I30" s="26">
        <v>4</v>
      </c>
    </row>
    <row r="31" spans="1:10" s="21" customFormat="1">
      <c r="A31" s="21">
        <v>29</v>
      </c>
      <c r="B31" s="21" t="s">
        <v>44</v>
      </c>
      <c r="E31" s="21" t="s">
        <v>20</v>
      </c>
      <c r="F31" s="22">
        <f>DATE(1972,2,10)</f>
        <v>26339</v>
      </c>
      <c r="G31" s="23">
        <f>TIME(22,53,0)</f>
        <v>0.95347222222222228</v>
      </c>
      <c r="H31" s="24" t="s">
        <v>29</v>
      </c>
      <c r="I31" s="21">
        <v>1</v>
      </c>
    </row>
    <row r="32" spans="1:10" s="25" customFormat="1">
      <c r="A32" s="25">
        <v>30</v>
      </c>
      <c r="B32" s="26" t="s">
        <v>41</v>
      </c>
      <c r="C32" s="26"/>
      <c r="D32" s="26"/>
      <c r="E32" s="26" t="s">
        <v>14</v>
      </c>
      <c r="F32" s="27">
        <f>DATE(1972,2,11)</f>
        <v>26340</v>
      </c>
      <c r="G32" s="28">
        <f>TIME(21,13,0)</f>
        <v>0.88402777777777775</v>
      </c>
      <c r="H32" s="29" t="s">
        <v>29</v>
      </c>
      <c r="I32" s="26">
        <v>1</v>
      </c>
    </row>
    <row r="33" spans="1:9" s="21" customFormat="1">
      <c r="A33" s="21">
        <v>31</v>
      </c>
      <c r="B33" s="21" t="s">
        <v>24</v>
      </c>
      <c r="C33" s="21" t="s">
        <v>12</v>
      </c>
      <c r="D33" s="21" t="s">
        <v>13</v>
      </c>
      <c r="E33" s="21" t="s">
        <v>14</v>
      </c>
      <c r="F33" s="22">
        <f>DATE(1972,2,14)</f>
        <v>26343</v>
      </c>
      <c r="G33" s="23">
        <f>TIME(6,1,0)</f>
        <v>0.25069444444444444</v>
      </c>
      <c r="H33" s="24" t="s">
        <v>29</v>
      </c>
      <c r="I33" s="21">
        <v>2</v>
      </c>
    </row>
    <row r="34" spans="1:9" s="16" customFormat="1">
      <c r="A34" s="16">
        <v>32</v>
      </c>
      <c r="B34" s="17" t="s">
        <v>45</v>
      </c>
      <c r="C34" s="17" t="s">
        <v>12</v>
      </c>
      <c r="D34" s="17" t="s">
        <v>13</v>
      </c>
      <c r="E34" s="17" t="s">
        <v>18</v>
      </c>
      <c r="F34" s="18">
        <f>DATE(1971,2,15)</f>
        <v>25979</v>
      </c>
      <c r="G34" s="19">
        <f>TIME(10,38,0)</f>
        <v>0.44305555555555554</v>
      </c>
      <c r="H34" s="20" t="s">
        <v>29</v>
      </c>
      <c r="I34" s="17">
        <v>1</v>
      </c>
    </row>
    <row r="35" spans="1:9" s="21" customFormat="1">
      <c r="A35" s="21">
        <v>33</v>
      </c>
      <c r="B35" s="21" t="s">
        <v>46</v>
      </c>
      <c r="C35" s="21" t="s">
        <v>47</v>
      </c>
      <c r="E35" s="21" t="s">
        <v>48</v>
      </c>
      <c r="F35" s="22">
        <f>DATE(1972,2,16)</f>
        <v>26345</v>
      </c>
      <c r="G35" s="23"/>
      <c r="H35" s="24" t="s">
        <v>29</v>
      </c>
      <c r="I35" s="21">
        <v>1</v>
      </c>
    </row>
    <row r="36" spans="1:9" s="16" customFormat="1">
      <c r="A36" s="16">
        <v>34</v>
      </c>
      <c r="B36" s="17" t="s">
        <v>49</v>
      </c>
      <c r="C36" s="17" t="s">
        <v>12</v>
      </c>
      <c r="D36" s="17" t="s">
        <v>13</v>
      </c>
      <c r="E36" s="17" t="s">
        <v>18</v>
      </c>
      <c r="F36" s="18">
        <f>DATE(1971,2,17)</f>
        <v>25981</v>
      </c>
      <c r="G36" s="19">
        <f>TIME(11,7,0)</f>
        <v>0.46319444444444446</v>
      </c>
      <c r="H36" s="20" t="s">
        <v>29</v>
      </c>
      <c r="I36" s="17">
        <v>4</v>
      </c>
    </row>
    <row r="37" spans="1:9" s="21" customFormat="1">
      <c r="A37" s="21">
        <v>35</v>
      </c>
      <c r="B37" s="21" t="s">
        <v>50</v>
      </c>
      <c r="E37" s="21" t="s">
        <v>14</v>
      </c>
      <c r="F37" s="22">
        <f>DATE(1971,2,18)</f>
        <v>25982</v>
      </c>
      <c r="G37" s="23"/>
      <c r="H37" s="24" t="s">
        <v>29</v>
      </c>
      <c r="I37" s="21">
        <v>3</v>
      </c>
    </row>
    <row r="38" spans="1:9" s="16" customFormat="1">
      <c r="A38" s="16">
        <v>36</v>
      </c>
      <c r="B38" s="17" t="s">
        <v>51</v>
      </c>
      <c r="C38" s="17" t="s">
        <v>12</v>
      </c>
      <c r="D38" s="17" t="s">
        <v>13</v>
      </c>
      <c r="E38" s="17" t="s">
        <v>18</v>
      </c>
      <c r="F38" s="18">
        <f>DATE(1971,2,21)</f>
        <v>25985</v>
      </c>
      <c r="G38" s="19">
        <f>TIME(10,27,0)</f>
        <v>0.43541666666666667</v>
      </c>
      <c r="H38" s="20" t="s">
        <v>29</v>
      </c>
      <c r="I38" s="17">
        <v>1</v>
      </c>
    </row>
    <row r="39" spans="1:9">
      <c r="A39" s="11">
        <v>37</v>
      </c>
      <c r="B39" s="12" t="s">
        <v>52</v>
      </c>
      <c r="C39" s="12" t="s">
        <v>12</v>
      </c>
      <c r="D39" s="12" t="s">
        <v>13</v>
      </c>
      <c r="E39" s="12" t="s">
        <v>14</v>
      </c>
      <c r="F39" s="13">
        <f>DATE(1971,2,21)</f>
        <v>25985</v>
      </c>
      <c r="G39" s="14">
        <f>TIME(10,31,0)</f>
        <v>0.43819444444444444</v>
      </c>
      <c r="H39" s="15" t="s">
        <v>29</v>
      </c>
      <c r="I39" s="12">
        <v>1</v>
      </c>
    </row>
    <row r="40" spans="1:9" s="16" customFormat="1">
      <c r="A40" s="16">
        <v>38</v>
      </c>
      <c r="B40" s="17" t="s">
        <v>53</v>
      </c>
      <c r="C40" s="17" t="s">
        <v>12</v>
      </c>
      <c r="D40" s="17" t="s">
        <v>13</v>
      </c>
      <c r="E40" s="17" t="s">
        <v>40</v>
      </c>
      <c r="F40" s="18">
        <f>DATE(1971,2,23)</f>
        <v>25987</v>
      </c>
      <c r="G40" s="19">
        <f>TIME(10,44,0)</f>
        <v>0.44722222222222224</v>
      </c>
      <c r="H40" s="20" t="s">
        <v>29</v>
      </c>
      <c r="I40" s="17">
        <v>2</v>
      </c>
    </row>
    <row r="41" spans="1:9">
      <c r="A41" s="11">
        <v>39</v>
      </c>
      <c r="B41" s="12" t="s">
        <v>34</v>
      </c>
      <c r="C41" s="12" t="s">
        <v>12</v>
      </c>
      <c r="D41" s="12" t="s">
        <v>13</v>
      </c>
      <c r="E41" s="12" t="s">
        <v>18</v>
      </c>
      <c r="F41" s="13">
        <f>DATE(1971,2,25)</f>
        <v>25989</v>
      </c>
      <c r="G41" s="14">
        <f>TIME(12,1,0)</f>
        <v>0.50069444444444444</v>
      </c>
      <c r="H41" s="15" t="s">
        <v>29</v>
      </c>
      <c r="I41" s="12">
        <v>2</v>
      </c>
    </row>
    <row r="42" spans="1:9" s="16" customFormat="1">
      <c r="A42" s="16">
        <v>40</v>
      </c>
      <c r="B42" s="17" t="s">
        <v>54</v>
      </c>
      <c r="C42" s="17" t="s">
        <v>12</v>
      </c>
      <c r="D42" s="17" t="s">
        <v>13</v>
      </c>
      <c r="E42" s="17" t="s">
        <v>14</v>
      </c>
      <c r="F42" s="18">
        <f>DATE(1971,2,28)</f>
        <v>25992</v>
      </c>
      <c r="G42" s="19">
        <f>TIME(8,1,0)</f>
        <v>0.33402777777777776</v>
      </c>
      <c r="H42" s="20" t="s">
        <v>29</v>
      </c>
      <c r="I42" s="17">
        <v>4</v>
      </c>
    </row>
    <row r="43" spans="1:9">
      <c r="A43" s="11">
        <v>41</v>
      </c>
      <c r="B43" s="12" t="s">
        <v>55</v>
      </c>
      <c r="C43" s="12" t="s">
        <v>12</v>
      </c>
      <c r="D43" s="12" t="s">
        <v>13</v>
      </c>
      <c r="E43" s="12" t="s">
        <v>14</v>
      </c>
      <c r="F43" s="13">
        <f>DATE(1971,2,28)</f>
        <v>25992</v>
      </c>
      <c r="G43" s="14">
        <f>TIME(9,33,0)</f>
        <v>0.39791666666666664</v>
      </c>
      <c r="H43" s="15" t="s">
        <v>29</v>
      </c>
      <c r="I43" s="12">
        <v>3</v>
      </c>
    </row>
    <row r="44" spans="1:9" s="16" customFormat="1">
      <c r="A44" s="16">
        <v>42</v>
      </c>
      <c r="B44" s="17" t="s">
        <v>56</v>
      </c>
      <c r="C44" s="17" t="s">
        <v>12</v>
      </c>
      <c r="D44" s="17" t="s">
        <v>13</v>
      </c>
      <c r="E44" s="17" t="s">
        <v>14</v>
      </c>
      <c r="F44" s="18">
        <f>DATE(1971,3,1)</f>
        <v>25993</v>
      </c>
      <c r="G44" s="19">
        <f>TIME(4,47,0)</f>
        <v>0.19930555555555557</v>
      </c>
      <c r="H44" s="20" t="s">
        <v>29</v>
      </c>
      <c r="I44" s="17">
        <v>3</v>
      </c>
    </row>
    <row r="45" spans="1:9">
      <c r="A45" s="11">
        <v>43</v>
      </c>
      <c r="B45" s="12" t="s">
        <v>57</v>
      </c>
      <c r="C45" s="12" t="s">
        <v>12</v>
      </c>
      <c r="D45" s="12" t="s">
        <v>13</v>
      </c>
      <c r="E45" s="12" t="s">
        <v>14</v>
      </c>
      <c r="F45" s="13">
        <f>DATE(1971,3,1)</f>
        <v>25993</v>
      </c>
      <c r="G45" s="14">
        <f>TIME(4,57,0)</f>
        <v>0.20624999999999999</v>
      </c>
      <c r="H45" s="15" t="s">
        <v>29</v>
      </c>
      <c r="I45" s="12">
        <v>2</v>
      </c>
    </row>
    <row r="46" spans="1:9" s="16" customFormat="1">
      <c r="A46" s="16">
        <v>44</v>
      </c>
      <c r="B46" s="17" t="s">
        <v>58</v>
      </c>
      <c r="C46" s="17" t="s">
        <v>12</v>
      </c>
      <c r="D46" s="17" t="s">
        <v>13</v>
      </c>
      <c r="E46" s="17" t="s">
        <v>18</v>
      </c>
      <c r="F46" s="18">
        <f>DATE(1971,3,3)</f>
        <v>25995</v>
      </c>
      <c r="G46" s="19">
        <f>TIME(4,15,0)</f>
        <v>0.17708333333333334</v>
      </c>
      <c r="H46" s="20" t="s">
        <v>29</v>
      </c>
      <c r="I46" s="17">
        <v>3</v>
      </c>
    </row>
    <row r="47" spans="1:9">
      <c r="A47" s="11">
        <v>45</v>
      </c>
      <c r="B47" s="12" t="s">
        <v>59</v>
      </c>
      <c r="C47" s="12" t="s">
        <v>12</v>
      </c>
      <c r="D47" s="12" t="s">
        <v>13</v>
      </c>
      <c r="E47" s="12" t="s">
        <v>18</v>
      </c>
      <c r="F47" s="13">
        <f>DATE(1971,3,3)</f>
        <v>25995</v>
      </c>
      <c r="G47" s="14">
        <f>TIME(4,30,0)</f>
        <v>0.1875</v>
      </c>
      <c r="H47" s="15" t="s">
        <v>29</v>
      </c>
      <c r="I47" s="12">
        <v>3</v>
      </c>
    </row>
    <row r="48" spans="1:9" s="16" customFormat="1">
      <c r="A48" s="16">
        <v>46</v>
      </c>
      <c r="B48" s="17" t="s">
        <v>60</v>
      </c>
      <c r="C48" s="17" t="s">
        <v>12</v>
      </c>
      <c r="D48" s="17" t="s">
        <v>13</v>
      </c>
      <c r="E48" s="17" t="s">
        <v>14</v>
      </c>
      <c r="F48" s="18">
        <f>DATE(1971,3,11)</f>
        <v>26003</v>
      </c>
      <c r="G48" s="19">
        <f>TIME(5,9,0)</f>
        <v>0.21458333333333332</v>
      </c>
      <c r="H48" s="20" t="s">
        <v>29</v>
      </c>
      <c r="I48" s="17">
        <v>2</v>
      </c>
    </row>
    <row r="49" spans="1:9">
      <c r="A49" s="11">
        <v>47</v>
      </c>
      <c r="B49" s="12" t="s">
        <v>24</v>
      </c>
      <c r="C49" s="12" t="s">
        <v>12</v>
      </c>
      <c r="D49" s="12" t="s">
        <v>13</v>
      </c>
      <c r="E49" s="12" t="s">
        <v>18</v>
      </c>
      <c r="F49" s="13">
        <f>DATE(1971,3,11)</f>
        <v>26003</v>
      </c>
      <c r="G49" s="14">
        <f>TIME(5,12,0)</f>
        <v>0.21666666666666667</v>
      </c>
      <c r="H49" s="15" t="s">
        <v>29</v>
      </c>
      <c r="I49" s="12">
        <v>2</v>
      </c>
    </row>
    <row r="50" spans="1:9" s="16" customFormat="1">
      <c r="A50" s="16">
        <v>48</v>
      </c>
      <c r="B50" s="17" t="s">
        <v>61</v>
      </c>
      <c r="C50" s="17" t="s">
        <v>12</v>
      </c>
      <c r="D50" s="17" t="s">
        <v>13</v>
      </c>
      <c r="E50" s="17" t="s">
        <v>18</v>
      </c>
      <c r="F50" s="18">
        <f>DATE(1971,3,13)</f>
        <v>26005</v>
      </c>
      <c r="G50" s="19">
        <f>TIME(2,54,0)</f>
        <v>0.12083333333333333</v>
      </c>
      <c r="H50" s="20" t="s">
        <v>29</v>
      </c>
      <c r="I50" s="17">
        <v>4</v>
      </c>
    </row>
    <row r="51" spans="1:9">
      <c r="A51" s="11">
        <v>49</v>
      </c>
      <c r="B51" s="12" t="s">
        <v>62</v>
      </c>
      <c r="C51" s="12" t="s">
        <v>12</v>
      </c>
      <c r="D51" s="12" t="s">
        <v>13</v>
      </c>
      <c r="E51" s="12" t="s">
        <v>18</v>
      </c>
      <c r="F51" s="13">
        <f>DATE(1971,3,13)</f>
        <v>26005</v>
      </c>
      <c r="G51" s="14">
        <f>TIME(9,26,0)</f>
        <v>0.39305555555555555</v>
      </c>
      <c r="H51" s="15" t="s">
        <v>29</v>
      </c>
      <c r="I51" s="12">
        <v>1</v>
      </c>
    </row>
    <row r="52" spans="1:9" s="16" customFormat="1">
      <c r="A52" s="16">
        <v>50</v>
      </c>
      <c r="B52" s="17" t="s">
        <v>63</v>
      </c>
      <c r="C52" s="17" t="s">
        <v>12</v>
      </c>
      <c r="D52" s="17" t="s">
        <v>13</v>
      </c>
      <c r="E52" s="17" t="s">
        <v>14</v>
      </c>
      <c r="F52" s="18">
        <f>DATE(1971,3,14)</f>
        <v>26006</v>
      </c>
      <c r="G52" s="19">
        <f>TIME(9,2,0)</f>
        <v>0.37638888888888888</v>
      </c>
      <c r="H52" s="20" t="s">
        <v>29</v>
      </c>
      <c r="I52" s="17">
        <v>2</v>
      </c>
    </row>
    <row r="53" spans="1:9" s="21" customFormat="1">
      <c r="A53" s="21">
        <v>51</v>
      </c>
      <c r="E53" s="21" t="s">
        <v>14</v>
      </c>
      <c r="F53" s="22">
        <f>DATE(1971,3,19)</f>
        <v>26011</v>
      </c>
      <c r="G53" s="23">
        <f>TIME(23,41,0)</f>
        <v>0.9868055555555556</v>
      </c>
      <c r="H53" s="24" t="s">
        <v>29</v>
      </c>
      <c r="I53" s="21">
        <v>2</v>
      </c>
    </row>
    <row r="54" spans="1:9" s="25" customFormat="1">
      <c r="A54" s="25">
        <v>52</v>
      </c>
      <c r="B54" s="26" t="s">
        <v>64</v>
      </c>
      <c r="C54" s="26" t="s">
        <v>12</v>
      </c>
      <c r="D54" s="26" t="s">
        <v>13</v>
      </c>
      <c r="E54" s="26" t="s">
        <v>14</v>
      </c>
      <c r="F54" s="27">
        <f>DATE(1971,3,21)</f>
        <v>26013</v>
      </c>
      <c r="G54" s="28">
        <f>TIME(10,44,0)</f>
        <v>0.44722222222222224</v>
      </c>
      <c r="H54" s="29" t="s">
        <v>29</v>
      </c>
      <c r="I54" s="26">
        <v>2</v>
      </c>
    </row>
    <row r="55" spans="1:9">
      <c r="A55" s="11">
        <v>53</v>
      </c>
      <c r="B55" s="12" t="s">
        <v>65</v>
      </c>
      <c r="C55" s="12" t="s">
        <v>66</v>
      </c>
      <c r="E55" s="12" t="s">
        <v>48</v>
      </c>
      <c r="F55" s="13">
        <f>DATE(1972,3,21)</f>
        <v>26379</v>
      </c>
      <c r="H55" s="15" t="s">
        <v>29</v>
      </c>
      <c r="I55" s="12">
        <v>19</v>
      </c>
    </row>
    <row r="56" spans="1:9" s="25" customFormat="1">
      <c r="A56" s="25">
        <v>54</v>
      </c>
      <c r="B56" s="26" t="s">
        <v>62</v>
      </c>
      <c r="C56" s="26" t="s">
        <v>12</v>
      </c>
      <c r="D56" s="26" t="s">
        <v>13</v>
      </c>
      <c r="E56" s="26" t="s">
        <v>18</v>
      </c>
      <c r="F56" s="27">
        <f>DATE(1971,3,24)</f>
        <v>26016</v>
      </c>
      <c r="G56" s="28">
        <f>TIME(10,36,0)</f>
        <v>0.44166666666666665</v>
      </c>
      <c r="H56" s="29" t="s">
        <v>29</v>
      </c>
      <c r="I56" s="26">
        <v>3</v>
      </c>
    </row>
    <row r="57" spans="1:9" s="21" customFormat="1">
      <c r="A57" s="21">
        <v>55</v>
      </c>
      <c r="B57" s="21" t="s">
        <v>62</v>
      </c>
      <c r="E57" s="21" t="s">
        <v>18</v>
      </c>
      <c r="F57" s="22">
        <f>DATE(1971,3,28)</f>
        <v>26020</v>
      </c>
      <c r="G57" s="23">
        <f>TIME(21,30,0)</f>
        <v>0.89583333333333337</v>
      </c>
      <c r="H57" s="24" t="s">
        <v>29</v>
      </c>
      <c r="I57" s="21">
        <v>2</v>
      </c>
    </row>
    <row r="58" spans="1:9" s="25" customFormat="1" ht="22.5">
      <c r="A58" s="25">
        <v>56</v>
      </c>
      <c r="B58" s="26" t="s">
        <v>67</v>
      </c>
      <c r="C58" s="26" t="s">
        <v>12</v>
      </c>
      <c r="D58" s="26" t="s">
        <v>13</v>
      </c>
      <c r="E58" s="26" t="s">
        <v>14</v>
      </c>
      <c r="F58" s="27">
        <f>DATE(1972,3,28)</f>
        <v>26386</v>
      </c>
      <c r="G58" s="28">
        <f>TIME(8,52,0)</f>
        <v>0.36944444444444446</v>
      </c>
      <c r="H58" s="29" t="s">
        <v>29</v>
      </c>
      <c r="I58" s="26">
        <v>3</v>
      </c>
    </row>
    <row r="59" spans="1:9" s="21" customFormat="1" ht="22.5">
      <c r="A59" s="21">
        <v>57</v>
      </c>
      <c r="B59" s="33" t="s">
        <v>68</v>
      </c>
      <c r="C59" s="21" t="s">
        <v>12</v>
      </c>
      <c r="D59" s="21" t="s">
        <v>13</v>
      </c>
      <c r="E59" s="21" t="s">
        <v>14</v>
      </c>
      <c r="F59" s="22">
        <f>DATE(1972,3,28)</f>
        <v>26386</v>
      </c>
      <c r="G59" s="23">
        <f>TIME(9,2,0)</f>
        <v>0.37638888888888888</v>
      </c>
      <c r="H59" s="24" t="s">
        <v>29</v>
      </c>
      <c r="I59" s="21">
        <v>2</v>
      </c>
    </row>
    <row r="60" spans="1:9" s="16" customFormat="1">
      <c r="A60" s="16">
        <v>58</v>
      </c>
      <c r="B60" s="17" t="s">
        <v>62</v>
      </c>
      <c r="C60" s="17" t="s">
        <v>12</v>
      </c>
      <c r="D60" s="17" t="s">
        <v>13</v>
      </c>
      <c r="E60" s="17" t="s">
        <v>18</v>
      </c>
      <c r="F60" s="18">
        <f>DATE(1971,3,30)</f>
        <v>26022</v>
      </c>
      <c r="G60" s="19">
        <f>TIME(10,45,0)</f>
        <v>0.44791666666666669</v>
      </c>
      <c r="H60" s="20" t="s">
        <v>29</v>
      </c>
      <c r="I60" s="17">
        <v>3</v>
      </c>
    </row>
    <row r="61" spans="1:9" ht="22.5">
      <c r="A61" s="11">
        <v>59</v>
      </c>
      <c r="B61" s="12" t="s">
        <v>69</v>
      </c>
      <c r="E61" s="12" t="s">
        <v>18</v>
      </c>
      <c r="F61" s="13">
        <f>DATE(1971,3,30)</f>
        <v>26022</v>
      </c>
      <c r="G61" s="14">
        <f>TIME(18,23,0)</f>
        <v>0.76597222222222228</v>
      </c>
      <c r="H61" s="15" t="s">
        <v>29</v>
      </c>
      <c r="I61" s="12">
        <v>3</v>
      </c>
    </row>
    <row r="62" spans="1:9" s="25" customFormat="1">
      <c r="A62" s="25">
        <v>60</v>
      </c>
      <c r="B62" s="26" t="s">
        <v>70</v>
      </c>
      <c r="C62" s="26"/>
      <c r="D62" s="26"/>
      <c r="E62" s="26" t="s">
        <v>18</v>
      </c>
      <c r="F62" s="27">
        <f>DATE(1971,3,31)</f>
        <v>26023</v>
      </c>
      <c r="G62" s="28">
        <f>TIME(1,14,0)</f>
        <v>5.1388888888888887E-2</v>
      </c>
      <c r="H62" s="29" t="s">
        <v>29</v>
      </c>
      <c r="I62" s="26">
        <v>1</v>
      </c>
    </row>
    <row r="63" spans="1:9" s="21" customFormat="1" ht="22.5">
      <c r="A63" s="21">
        <v>61</v>
      </c>
      <c r="C63" s="21" t="s">
        <v>71</v>
      </c>
      <c r="E63" s="33" t="s">
        <v>72</v>
      </c>
      <c r="F63" s="34" t="s">
        <v>73</v>
      </c>
      <c r="G63" s="23"/>
      <c r="H63" s="24" t="s">
        <v>29</v>
      </c>
      <c r="I63" s="21">
        <v>1</v>
      </c>
    </row>
    <row r="64" spans="1:9" s="25" customFormat="1">
      <c r="A64" s="25">
        <v>62</v>
      </c>
      <c r="B64" s="26" t="s">
        <v>74</v>
      </c>
      <c r="C64" s="26" t="s">
        <v>12</v>
      </c>
      <c r="D64" s="26" t="s">
        <v>13</v>
      </c>
      <c r="E64" s="26" t="s">
        <v>40</v>
      </c>
      <c r="F64" s="27">
        <f>DATE(1972,4,3)</f>
        <v>26392</v>
      </c>
      <c r="G64" s="28">
        <f>TIME(7,0,0)</f>
        <v>0.29166666666666669</v>
      </c>
      <c r="H64" s="29" t="s">
        <v>15</v>
      </c>
      <c r="I64" s="26">
        <v>2</v>
      </c>
    </row>
    <row r="65" spans="1:9" s="21" customFormat="1">
      <c r="A65" s="21">
        <v>63</v>
      </c>
      <c r="B65" s="21" t="s">
        <v>75</v>
      </c>
      <c r="C65" s="21" t="s">
        <v>12</v>
      </c>
      <c r="D65" s="21" t="s">
        <v>13</v>
      </c>
      <c r="E65" s="21" t="s">
        <v>18</v>
      </c>
      <c r="F65" s="22">
        <f>DATE(1972,4,6)</f>
        <v>26395</v>
      </c>
      <c r="G65" s="23">
        <f>TIME(7,50,0)</f>
        <v>0.3263888888888889</v>
      </c>
      <c r="H65" s="24" t="s">
        <v>15</v>
      </c>
      <c r="I65" s="21">
        <v>3</v>
      </c>
    </row>
    <row r="66" spans="1:9" s="25" customFormat="1" ht="22.5">
      <c r="A66" s="25">
        <v>64</v>
      </c>
      <c r="B66" s="26" t="s">
        <v>76</v>
      </c>
      <c r="C66" s="26" t="s">
        <v>12</v>
      </c>
      <c r="D66" s="26" t="s">
        <v>13</v>
      </c>
      <c r="E66" s="26" t="s">
        <v>40</v>
      </c>
      <c r="F66" s="27">
        <f>DATE(1972,4,13)</f>
        <v>26402</v>
      </c>
      <c r="G66" s="28">
        <f>TIME(9,54,0)</f>
        <v>0.41249999999999998</v>
      </c>
      <c r="H66" s="29" t="s">
        <v>15</v>
      </c>
      <c r="I66" s="26">
        <v>2</v>
      </c>
    </row>
    <row r="67" spans="1:9" s="21" customFormat="1">
      <c r="A67" s="21">
        <v>65</v>
      </c>
      <c r="B67" s="21" t="s">
        <v>77</v>
      </c>
      <c r="E67" s="21" t="s">
        <v>14</v>
      </c>
      <c r="F67" s="22">
        <f>DATE(1972,4,21)</f>
        <v>26410</v>
      </c>
      <c r="G67" s="23"/>
      <c r="H67" s="24" t="s">
        <v>15</v>
      </c>
      <c r="I67" s="21">
        <v>2</v>
      </c>
    </row>
    <row r="68" spans="1:9" s="25" customFormat="1">
      <c r="A68" s="25">
        <v>66</v>
      </c>
      <c r="B68" s="26" t="s">
        <v>78</v>
      </c>
      <c r="C68" s="26" t="s">
        <v>12</v>
      </c>
      <c r="D68" s="26" t="s">
        <v>13</v>
      </c>
      <c r="E68" s="26" t="s">
        <v>40</v>
      </c>
      <c r="F68" s="27">
        <f>DATE(1972,4,21)</f>
        <v>26410</v>
      </c>
      <c r="G68" s="28">
        <f>TIME(8,38,0)</f>
        <v>0.35972222222222222</v>
      </c>
      <c r="H68" s="29" t="s">
        <v>15</v>
      </c>
      <c r="I68" s="26">
        <v>1</v>
      </c>
    </row>
    <row r="69" spans="1:9" s="21" customFormat="1">
      <c r="A69" s="21">
        <v>67</v>
      </c>
      <c r="B69" s="21" t="s">
        <v>77</v>
      </c>
      <c r="E69" s="21" t="s">
        <v>14</v>
      </c>
      <c r="F69" s="22">
        <f>DATE(1972,4,24)</f>
        <v>26413</v>
      </c>
      <c r="G69" s="23">
        <f>TIME(22,26,0)</f>
        <v>0.93472222222222223</v>
      </c>
      <c r="H69" s="24" t="s">
        <v>15</v>
      </c>
      <c r="I69" s="21">
        <v>1</v>
      </c>
    </row>
    <row r="70" spans="1:9" s="25" customFormat="1">
      <c r="A70" s="25">
        <v>68</v>
      </c>
      <c r="B70" s="26" t="s">
        <v>79</v>
      </c>
      <c r="C70" s="26" t="s">
        <v>12</v>
      </c>
      <c r="D70" s="26" t="s">
        <v>13</v>
      </c>
      <c r="E70" s="26" t="s">
        <v>14</v>
      </c>
      <c r="F70" s="27">
        <f>DATE(1972,4,28)</f>
        <v>26417</v>
      </c>
      <c r="G70" s="28">
        <f>TIME(1,21,0)</f>
        <v>5.6250000000000001E-2</v>
      </c>
      <c r="H70" s="29" t="s">
        <v>15</v>
      </c>
      <c r="I70" s="26">
        <v>1</v>
      </c>
    </row>
    <row r="71" spans="1:9" s="21" customFormat="1">
      <c r="A71" s="21">
        <v>69</v>
      </c>
      <c r="B71" s="21" t="s">
        <v>80</v>
      </c>
      <c r="C71" s="21" t="s">
        <v>12</v>
      </c>
      <c r="D71" s="21" t="s">
        <v>13</v>
      </c>
      <c r="E71" s="21" t="s">
        <v>18</v>
      </c>
      <c r="F71" s="22">
        <f>DATE(1972,4,29)</f>
        <v>26418</v>
      </c>
      <c r="G71" s="23">
        <f>TIME(5,54,0)</f>
        <v>0.24583333333333332</v>
      </c>
      <c r="H71" s="24" t="s">
        <v>15</v>
      </c>
      <c r="I71" s="21">
        <v>2</v>
      </c>
    </row>
    <row r="72" spans="1:9" s="25" customFormat="1">
      <c r="A72" s="25">
        <v>70</v>
      </c>
      <c r="B72" s="26" t="s">
        <v>81</v>
      </c>
      <c r="C72" s="26" t="s">
        <v>12</v>
      </c>
      <c r="D72" s="26" t="s">
        <v>13</v>
      </c>
      <c r="E72" s="26" t="s">
        <v>40</v>
      </c>
      <c r="F72" s="27">
        <f>DATE(1972,5,4)</f>
        <v>26423</v>
      </c>
      <c r="G72" s="28">
        <f>TIME(8,8,0)</f>
        <v>0.33888888888888891</v>
      </c>
      <c r="H72" s="29" t="s">
        <v>15</v>
      </c>
      <c r="I72" s="26">
        <v>2</v>
      </c>
    </row>
    <row r="73" spans="1:9" s="21" customFormat="1">
      <c r="A73" s="21">
        <v>71</v>
      </c>
      <c r="B73" s="21" t="s">
        <v>61</v>
      </c>
      <c r="C73" s="21" t="s">
        <v>12</v>
      </c>
      <c r="D73" s="21" t="s">
        <v>13</v>
      </c>
      <c r="E73" s="21" t="s">
        <v>40</v>
      </c>
      <c r="F73" s="22">
        <f>DATE(1972,5,20)</f>
        <v>26439</v>
      </c>
      <c r="G73" s="23">
        <f>TIME(4,50,0)</f>
        <v>0.2013888888888889</v>
      </c>
      <c r="H73" s="24" t="s">
        <v>15</v>
      </c>
      <c r="I73" s="21">
        <v>2</v>
      </c>
    </row>
    <row r="74" spans="1:9" s="25" customFormat="1" ht="22.5">
      <c r="A74" s="25">
        <v>72</v>
      </c>
      <c r="B74" s="26" t="s">
        <v>82</v>
      </c>
      <c r="C74" s="26" t="s">
        <v>12</v>
      </c>
      <c r="D74" s="26" t="s">
        <v>13</v>
      </c>
      <c r="E74" s="26" t="s">
        <v>18</v>
      </c>
      <c r="F74" s="27">
        <f>DATE(1972,5,23)</f>
        <v>26442</v>
      </c>
      <c r="G74" s="28">
        <f>TIME(8,48,0)</f>
        <v>0.36666666666666664</v>
      </c>
      <c r="H74" s="29" t="s">
        <v>15</v>
      </c>
      <c r="I74" s="26">
        <v>1</v>
      </c>
    </row>
    <row r="75" spans="1:9" s="21" customFormat="1">
      <c r="A75" s="21">
        <v>73</v>
      </c>
      <c r="B75" s="21" t="s">
        <v>83</v>
      </c>
      <c r="C75" s="21" t="s">
        <v>12</v>
      </c>
      <c r="D75" s="21" t="s">
        <v>84</v>
      </c>
      <c r="E75" s="21" t="s">
        <v>20</v>
      </c>
      <c r="F75" s="22">
        <f>DATE(1972,5,30)</f>
        <v>26449</v>
      </c>
      <c r="G75" s="23"/>
      <c r="H75" s="24" t="s">
        <v>29</v>
      </c>
      <c r="I75" s="21">
        <v>5</v>
      </c>
    </row>
    <row r="76" spans="1:9" s="25" customFormat="1" ht="22.5">
      <c r="A76" s="25">
        <v>74</v>
      </c>
      <c r="B76" s="26" t="s">
        <v>85</v>
      </c>
      <c r="C76" s="26" t="s">
        <v>12</v>
      </c>
      <c r="D76" s="26" t="s">
        <v>13</v>
      </c>
      <c r="E76" s="26" t="s">
        <v>40</v>
      </c>
      <c r="F76" s="27">
        <f>DATE(1972,6,1)</f>
        <v>26451</v>
      </c>
      <c r="G76" s="28">
        <f>TIME(10,7,0)</f>
        <v>0.42152777777777778</v>
      </c>
      <c r="H76" s="29" t="s">
        <v>29</v>
      </c>
      <c r="I76" s="26">
        <v>4</v>
      </c>
    </row>
    <row r="77" spans="1:9" s="21" customFormat="1" ht="22.5">
      <c r="A77" s="21">
        <v>75</v>
      </c>
      <c r="B77" s="33" t="s">
        <v>86</v>
      </c>
      <c r="C77" s="21" t="s">
        <v>12</v>
      </c>
      <c r="D77" s="21" t="s">
        <v>13</v>
      </c>
      <c r="E77" s="21" t="s">
        <v>18</v>
      </c>
      <c r="F77" s="22">
        <f>DATE(1972,6,8)</f>
        <v>26458</v>
      </c>
      <c r="G77" s="23">
        <f>TIME(8,35,0)</f>
        <v>0.3576388888888889</v>
      </c>
      <c r="H77" s="24" t="s">
        <v>15</v>
      </c>
      <c r="I77" s="21">
        <v>2</v>
      </c>
    </row>
    <row r="78" spans="1:9" s="25" customFormat="1" ht="22.5">
      <c r="A78" s="25">
        <v>76</v>
      </c>
      <c r="B78" s="26" t="s">
        <v>86</v>
      </c>
      <c r="C78" s="26" t="s">
        <v>12</v>
      </c>
      <c r="D78" s="26" t="s">
        <v>13</v>
      </c>
      <c r="E78" s="26" t="s">
        <v>18</v>
      </c>
      <c r="F78" s="27">
        <f>DATE(1972,6,8)</f>
        <v>26458</v>
      </c>
      <c r="G78" s="28">
        <f>TIME(10,35,0)</f>
        <v>0.44097222222222221</v>
      </c>
      <c r="H78" s="29" t="s">
        <v>15</v>
      </c>
      <c r="I78" s="26">
        <v>5</v>
      </c>
    </row>
    <row r="79" spans="1:9" s="21" customFormat="1" ht="22.5">
      <c r="A79" s="21">
        <v>77</v>
      </c>
      <c r="B79" s="33" t="s">
        <v>86</v>
      </c>
      <c r="E79" s="21" t="s">
        <v>18</v>
      </c>
      <c r="F79" s="22">
        <f>DATE(1972,6,15)</f>
        <v>26465</v>
      </c>
      <c r="G79" s="23">
        <f>TIME(21,22,0)</f>
        <v>0.89027777777777772</v>
      </c>
      <c r="H79" s="24" t="s">
        <v>15</v>
      </c>
      <c r="I79" s="21">
        <v>1</v>
      </c>
    </row>
    <row r="80" spans="1:9" s="25" customFormat="1">
      <c r="A80" s="25">
        <v>78</v>
      </c>
      <c r="B80" s="26" t="s">
        <v>87</v>
      </c>
      <c r="C80" s="26" t="s">
        <v>88</v>
      </c>
      <c r="D80" s="26" t="s">
        <v>89</v>
      </c>
      <c r="E80" s="26" t="s">
        <v>14</v>
      </c>
      <c r="F80" s="27">
        <f>DATE(1972,6,29)</f>
        <v>26479</v>
      </c>
      <c r="G80" s="28"/>
      <c r="H80" s="29" t="s">
        <v>15</v>
      </c>
      <c r="I80" s="26">
        <v>5</v>
      </c>
    </row>
    <row r="81" spans="1:9" s="21" customFormat="1" ht="22.5">
      <c r="A81" s="21">
        <v>79</v>
      </c>
      <c r="B81" s="33" t="s">
        <v>90</v>
      </c>
      <c r="C81" s="21" t="s">
        <v>12</v>
      </c>
      <c r="D81" s="21" t="s">
        <v>13</v>
      </c>
      <c r="E81" s="21" t="s">
        <v>91</v>
      </c>
      <c r="F81" s="22">
        <f>DATE(1972,7,3)</f>
        <v>26483</v>
      </c>
      <c r="G81" s="23">
        <f>TIME(8,36,0)</f>
        <v>0.35833333333333334</v>
      </c>
      <c r="H81" s="24" t="s">
        <v>15</v>
      </c>
      <c r="I81" s="21">
        <v>1</v>
      </c>
    </row>
    <row r="82" spans="1:9" s="25" customFormat="1" ht="22.5">
      <c r="A82" s="25">
        <v>80</v>
      </c>
      <c r="B82" s="26" t="s">
        <v>92</v>
      </c>
      <c r="C82" s="26"/>
      <c r="D82" s="26"/>
      <c r="E82" s="26" t="s">
        <v>14</v>
      </c>
      <c r="F82" s="27">
        <f>DATE(1972,7,5)</f>
        <v>26485</v>
      </c>
      <c r="G82" s="28">
        <f>TIME(20,0,0)</f>
        <v>0.83333333333333337</v>
      </c>
      <c r="H82" s="29" t="s">
        <v>15</v>
      </c>
      <c r="I82" s="26">
        <v>2</v>
      </c>
    </row>
    <row r="83" spans="1:9" s="21" customFormat="1" ht="22.5">
      <c r="A83" s="21">
        <v>81</v>
      </c>
      <c r="B83" s="33" t="s">
        <v>93</v>
      </c>
      <c r="E83" s="21" t="s">
        <v>18</v>
      </c>
      <c r="F83" s="22">
        <f>DATE(1972,7,7)</f>
        <v>26487</v>
      </c>
      <c r="G83" s="23">
        <f>TIME(6,30,0)</f>
        <v>0.27083333333333331</v>
      </c>
      <c r="H83" s="24" t="s">
        <v>15</v>
      </c>
      <c r="I83" s="21">
        <v>4</v>
      </c>
    </row>
    <row r="84" spans="1:9" s="25" customFormat="1">
      <c r="A84" s="25">
        <v>82</v>
      </c>
      <c r="B84" s="26" t="s">
        <v>94</v>
      </c>
      <c r="C84" s="26" t="s">
        <v>12</v>
      </c>
      <c r="D84" s="26" t="s">
        <v>13</v>
      </c>
      <c r="E84" s="26" t="s">
        <v>14</v>
      </c>
      <c r="F84" s="27">
        <f>DATE(1972,7,11)</f>
        <v>26491</v>
      </c>
      <c r="G84" s="28">
        <f>TIME(9,11,0)</f>
        <v>0.38263888888888886</v>
      </c>
      <c r="H84" s="29" t="s">
        <v>15</v>
      </c>
      <c r="I84" s="26">
        <v>3</v>
      </c>
    </row>
    <row r="85" spans="1:9" s="21" customFormat="1">
      <c r="A85" s="21">
        <v>83</v>
      </c>
      <c r="B85" s="21" t="s">
        <v>94</v>
      </c>
      <c r="C85" s="21" t="s">
        <v>12</v>
      </c>
      <c r="D85" s="21" t="s">
        <v>13</v>
      </c>
      <c r="E85" s="21" t="s">
        <v>18</v>
      </c>
      <c r="F85" s="22">
        <f>DATE(1972,7,14)</f>
        <v>26494</v>
      </c>
      <c r="G85" s="23">
        <f>TIME(3,9,0)</f>
        <v>0.13125000000000001</v>
      </c>
      <c r="H85" s="24" t="s">
        <v>15</v>
      </c>
      <c r="I85" s="21">
        <v>2</v>
      </c>
    </row>
    <row r="86" spans="1:9" s="25" customFormat="1">
      <c r="A86" s="25">
        <v>84</v>
      </c>
      <c r="B86" s="26" t="s">
        <v>94</v>
      </c>
      <c r="C86" s="26" t="s">
        <v>95</v>
      </c>
      <c r="D86" s="26" t="s">
        <v>12</v>
      </c>
      <c r="E86" s="26" t="s">
        <v>14</v>
      </c>
      <c r="F86" s="27">
        <f>DATE(1972,7,14)</f>
        <v>26494</v>
      </c>
      <c r="G86" s="28">
        <f>TIME(12,20,0)</f>
        <v>0.51388888888888884</v>
      </c>
      <c r="H86" s="29" t="s">
        <v>15</v>
      </c>
      <c r="I86" s="26">
        <v>2</v>
      </c>
    </row>
    <row r="87" spans="1:9" s="21" customFormat="1">
      <c r="A87" s="21">
        <v>85</v>
      </c>
      <c r="B87" s="21" t="s">
        <v>94</v>
      </c>
      <c r="C87" s="21" t="s">
        <v>95</v>
      </c>
      <c r="D87" s="21" t="s">
        <v>12</v>
      </c>
      <c r="E87" s="21" t="s">
        <v>18</v>
      </c>
      <c r="F87" s="22">
        <f>DATE(1972,7,21)</f>
        <v>26501</v>
      </c>
      <c r="G87" s="23">
        <f>TIME(11,4,0)</f>
        <v>0.46111111111111114</v>
      </c>
      <c r="H87" s="24" t="s">
        <v>15</v>
      </c>
      <c r="I87" s="21">
        <v>3</v>
      </c>
    </row>
    <row r="88" spans="1:9" s="25" customFormat="1">
      <c r="A88" s="25">
        <v>86</v>
      </c>
      <c r="B88" s="26" t="s">
        <v>96</v>
      </c>
      <c r="C88" s="26"/>
      <c r="D88" s="26"/>
      <c r="E88" s="26" t="s">
        <v>18</v>
      </c>
      <c r="F88" s="27">
        <f>DATE(1972,7,25)</f>
        <v>26505</v>
      </c>
      <c r="G88" s="28">
        <f>TIME(20,18,0)</f>
        <v>0.84583333333333333</v>
      </c>
      <c r="H88" s="29" t="s">
        <v>15</v>
      </c>
      <c r="I88" s="26">
        <v>1</v>
      </c>
    </row>
    <row r="89" spans="1:9" s="21" customFormat="1">
      <c r="A89" s="21">
        <v>87</v>
      </c>
      <c r="B89" s="21" t="s">
        <v>97</v>
      </c>
      <c r="E89" s="21" t="s">
        <v>18</v>
      </c>
      <c r="F89" s="22">
        <f>DATE(1972,7,27)</f>
        <v>26507</v>
      </c>
      <c r="G89" s="23">
        <f>TIME(18,30,0)</f>
        <v>0.77083333333333337</v>
      </c>
      <c r="H89" s="24" t="s">
        <v>15</v>
      </c>
      <c r="I89" s="21">
        <v>2</v>
      </c>
    </row>
    <row r="90" spans="1:9" s="25" customFormat="1">
      <c r="A90" s="25">
        <v>88</v>
      </c>
      <c r="B90" s="26" t="s">
        <v>98</v>
      </c>
      <c r="C90" s="26" t="s">
        <v>12</v>
      </c>
      <c r="D90" s="26" t="s">
        <v>13</v>
      </c>
      <c r="E90" s="26" t="s">
        <v>18</v>
      </c>
      <c r="F90" s="27">
        <f>DATE(1972,7,28)</f>
        <v>26508</v>
      </c>
      <c r="G90" s="28">
        <f>TIME(5,0,0)</f>
        <v>0.20833333333333334</v>
      </c>
      <c r="H90" s="29" t="s">
        <v>15</v>
      </c>
      <c r="I90" s="26">
        <v>1</v>
      </c>
    </row>
    <row r="91" spans="1:9" s="21" customFormat="1">
      <c r="A91" s="21">
        <v>89</v>
      </c>
      <c r="B91" s="21" t="s">
        <v>99</v>
      </c>
      <c r="C91" s="21" t="s">
        <v>12</v>
      </c>
      <c r="D91" s="21" t="s">
        <v>13</v>
      </c>
      <c r="E91" s="21" t="s">
        <v>40</v>
      </c>
      <c r="F91" s="22">
        <f>DATE(1972,8,1)</f>
        <v>26512</v>
      </c>
      <c r="G91" s="23">
        <f>TIME(8,16,0)</f>
        <v>0.34444444444444444</v>
      </c>
      <c r="H91" s="24" t="s">
        <v>15</v>
      </c>
      <c r="I91" s="21">
        <v>2</v>
      </c>
    </row>
    <row r="92" spans="1:9" s="25" customFormat="1">
      <c r="A92" s="25">
        <v>90</v>
      </c>
      <c r="B92" s="26" t="s">
        <v>100</v>
      </c>
      <c r="C92" s="26"/>
      <c r="D92" s="26"/>
      <c r="E92" s="26" t="s">
        <v>18</v>
      </c>
      <c r="F92" s="27">
        <f>DATE(1972,8,11)</f>
        <v>26522</v>
      </c>
      <c r="G92" s="28">
        <f>TIME(22,16,0)</f>
        <v>0.92777777777777781</v>
      </c>
      <c r="H92" s="29" t="s">
        <v>15</v>
      </c>
      <c r="I92" s="26">
        <v>1</v>
      </c>
    </row>
    <row r="93" spans="1:9" s="21" customFormat="1">
      <c r="A93" s="21">
        <v>91</v>
      </c>
      <c r="B93" s="21" t="s">
        <v>100</v>
      </c>
      <c r="C93" s="21" t="s">
        <v>101</v>
      </c>
      <c r="D93" s="21" t="s">
        <v>102</v>
      </c>
      <c r="E93" s="21" t="s">
        <v>18</v>
      </c>
      <c r="F93" s="22">
        <f>DATE(1972,8,15)</f>
        <v>26526</v>
      </c>
      <c r="G93" s="23">
        <f>TIME(7,49,0)</f>
        <v>0.32569444444444445</v>
      </c>
      <c r="H93" s="24" t="s">
        <v>15</v>
      </c>
      <c r="I93" s="21">
        <v>1</v>
      </c>
    </row>
    <row r="94" spans="1:9" s="25" customFormat="1">
      <c r="A94" s="25">
        <v>92</v>
      </c>
      <c r="B94" s="26" t="s">
        <v>103</v>
      </c>
      <c r="C94" s="26"/>
      <c r="D94" s="26" t="s">
        <v>12</v>
      </c>
      <c r="E94" s="26" t="s">
        <v>14</v>
      </c>
      <c r="F94" s="27">
        <f>DATE(1972,8,15)</f>
        <v>26526</v>
      </c>
      <c r="G94" s="28">
        <f>TIME(21,0,0)</f>
        <v>0.875</v>
      </c>
      <c r="H94" s="29" t="s">
        <v>29</v>
      </c>
      <c r="I94" s="26">
        <v>1</v>
      </c>
    </row>
    <row r="95" spans="1:9" s="21" customFormat="1">
      <c r="A95" s="21">
        <v>93</v>
      </c>
      <c r="B95" s="21" t="s">
        <v>104</v>
      </c>
      <c r="E95" s="21" t="s">
        <v>105</v>
      </c>
      <c r="F95" s="22">
        <f>DATE(1972,8,25)</f>
        <v>26536</v>
      </c>
      <c r="G95" s="23"/>
      <c r="H95" s="24" t="s">
        <v>29</v>
      </c>
      <c r="I95" s="21">
        <v>5</v>
      </c>
    </row>
    <row r="96" spans="1:9" s="25" customFormat="1">
      <c r="A96" s="25">
        <v>94</v>
      </c>
      <c r="B96" s="26" t="s">
        <v>106</v>
      </c>
      <c r="C96" s="26" t="s">
        <v>101</v>
      </c>
      <c r="D96" s="26" t="s">
        <v>102</v>
      </c>
      <c r="E96" s="26" t="s">
        <v>20</v>
      </c>
      <c r="F96" s="27">
        <f>DATE(1972,8,31)</f>
        <v>26542</v>
      </c>
      <c r="G96" s="28">
        <f>TIME(9,33,0)</f>
        <v>0.39791666666666664</v>
      </c>
      <c r="H96" s="29" t="s">
        <v>15</v>
      </c>
      <c r="I96" s="26">
        <v>2</v>
      </c>
    </row>
    <row r="97" spans="1:9" s="21" customFormat="1" ht="33">
      <c r="A97" s="21">
        <v>95</v>
      </c>
      <c r="B97" s="33" t="s">
        <v>107</v>
      </c>
      <c r="E97" s="21" t="s">
        <v>18</v>
      </c>
      <c r="F97" s="22">
        <f>DATE(1972,8,31)</f>
        <v>26542</v>
      </c>
      <c r="G97" s="23"/>
      <c r="H97" s="24" t="s">
        <v>15</v>
      </c>
      <c r="I97" s="21">
        <v>1</v>
      </c>
    </row>
    <row r="98" spans="1:9" s="25" customFormat="1">
      <c r="A98" s="25">
        <v>96</v>
      </c>
      <c r="B98" s="26" t="s">
        <v>108</v>
      </c>
      <c r="C98" s="26"/>
      <c r="D98" s="26"/>
      <c r="E98" s="26" t="s">
        <v>14</v>
      </c>
      <c r="F98" s="27">
        <f>DATE(1972,8,31)</f>
        <v>26542</v>
      </c>
      <c r="G98" s="28"/>
      <c r="H98" s="29" t="s">
        <v>15</v>
      </c>
      <c r="I98" s="26">
        <v>4</v>
      </c>
    </row>
    <row r="99" spans="1:9" s="21" customFormat="1" ht="22.5">
      <c r="A99" s="21">
        <v>97</v>
      </c>
      <c r="B99" s="33" t="s">
        <v>109</v>
      </c>
      <c r="C99" s="21" t="s">
        <v>101</v>
      </c>
      <c r="D99" s="21" t="s">
        <v>102</v>
      </c>
      <c r="E99" s="21" t="s">
        <v>110</v>
      </c>
      <c r="F99" s="22">
        <f>DATE(1972,9,6)</f>
        <v>26548</v>
      </c>
      <c r="G99" s="23">
        <f>TIME(11,46,0)</f>
        <v>0.49027777777777776</v>
      </c>
      <c r="H99" s="24" t="s">
        <v>15</v>
      </c>
      <c r="I99" s="21">
        <v>2</v>
      </c>
    </row>
    <row r="100" spans="1:9" s="25" customFormat="1">
      <c r="A100" s="25">
        <v>98</v>
      </c>
      <c r="B100" s="26" t="s">
        <v>111</v>
      </c>
      <c r="C100" s="26" t="s">
        <v>101</v>
      </c>
      <c r="D100" s="26" t="s">
        <v>102</v>
      </c>
      <c r="E100" s="26" t="s">
        <v>110</v>
      </c>
      <c r="F100" s="27">
        <f>DATE(1972,9,8)</f>
        <v>26550</v>
      </c>
      <c r="G100" s="28">
        <f>TIME(14,8,0)</f>
        <v>0.58888888888888891</v>
      </c>
      <c r="H100" s="29" t="s">
        <v>15</v>
      </c>
      <c r="I100" s="26">
        <v>2</v>
      </c>
    </row>
    <row r="101" spans="1:9" s="21" customFormat="1" ht="22.5">
      <c r="A101" s="21">
        <v>99</v>
      </c>
      <c r="B101" s="33" t="s">
        <v>112</v>
      </c>
      <c r="C101" s="21" t="s">
        <v>101</v>
      </c>
      <c r="D101" s="21" t="s">
        <v>102</v>
      </c>
      <c r="E101" s="21" t="s">
        <v>40</v>
      </c>
      <c r="F101" s="22">
        <f>DATE(1972,9,9)</f>
        <v>26551</v>
      </c>
      <c r="G101" s="23">
        <f>TIME(6,30,0)</f>
        <v>0.27083333333333331</v>
      </c>
      <c r="H101" s="24" t="s">
        <v>15</v>
      </c>
      <c r="I101" s="21">
        <v>2</v>
      </c>
    </row>
    <row r="102" spans="1:9" s="25" customFormat="1" ht="22.5">
      <c r="A102" s="25">
        <v>100</v>
      </c>
      <c r="B102" s="26" t="s">
        <v>113</v>
      </c>
      <c r="C102" s="26" t="s">
        <v>101</v>
      </c>
      <c r="D102" s="26" t="s">
        <v>102</v>
      </c>
      <c r="E102" s="26" t="s">
        <v>18</v>
      </c>
      <c r="F102" s="27">
        <f>DATE(1972,9,9)</f>
        <v>26551</v>
      </c>
      <c r="G102" s="28">
        <f>TIME(22,58,0)</f>
        <v>0.95694444444444449</v>
      </c>
      <c r="H102" s="29" t="s">
        <v>15</v>
      </c>
      <c r="I102" s="26">
        <v>3</v>
      </c>
    </row>
    <row r="103" spans="1:9" s="21" customFormat="1">
      <c r="A103" s="21">
        <v>101</v>
      </c>
      <c r="B103" s="21" t="s">
        <v>114</v>
      </c>
      <c r="C103" s="21" t="s">
        <v>101</v>
      </c>
      <c r="D103" s="21" t="s">
        <v>102</v>
      </c>
      <c r="E103" s="21" t="s">
        <v>20</v>
      </c>
      <c r="F103" s="22">
        <f>DATE(1972,9,13)</f>
        <v>26555</v>
      </c>
      <c r="G103" s="23">
        <f>TIME(11,12,0)</f>
        <v>0.46666666666666667</v>
      </c>
      <c r="H103" s="24" t="s">
        <v>15</v>
      </c>
      <c r="I103" s="21">
        <v>2</v>
      </c>
    </row>
    <row r="104" spans="1:9" s="25" customFormat="1">
      <c r="A104" s="25">
        <v>102</v>
      </c>
      <c r="B104" s="26" t="s">
        <v>115</v>
      </c>
      <c r="C104" s="26"/>
      <c r="D104" s="26"/>
      <c r="E104" s="26" t="s">
        <v>40</v>
      </c>
      <c r="F104" s="27">
        <f>DATE(1972,9,15)</f>
        <v>26557</v>
      </c>
      <c r="G104" s="28">
        <f>TIME(16,12,0)</f>
        <v>0.67500000000000004</v>
      </c>
      <c r="H104" s="29" t="s">
        <v>15</v>
      </c>
      <c r="I104" s="26">
        <v>2</v>
      </c>
    </row>
    <row r="105" spans="1:9" s="21" customFormat="1">
      <c r="A105" s="21">
        <v>103</v>
      </c>
      <c r="B105" s="21" t="s">
        <v>115</v>
      </c>
      <c r="C105" s="21" t="s">
        <v>101</v>
      </c>
      <c r="D105" s="21" t="s">
        <v>102</v>
      </c>
      <c r="E105" s="21" t="s">
        <v>18</v>
      </c>
      <c r="F105" s="22">
        <f>DATE(1972,9,18)</f>
        <v>26560</v>
      </c>
      <c r="G105" s="23">
        <f>TIME(11,41,0)</f>
        <v>0.48680555555555555</v>
      </c>
      <c r="H105" s="24" t="s">
        <v>15</v>
      </c>
      <c r="I105" s="21">
        <v>2</v>
      </c>
    </row>
    <row r="106" spans="1:9" s="25" customFormat="1">
      <c r="A106" s="25">
        <v>104</v>
      </c>
      <c r="B106" s="26" t="s">
        <v>116</v>
      </c>
      <c r="C106" s="26" t="s">
        <v>101</v>
      </c>
      <c r="D106" s="26" t="s">
        <v>102</v>
      </c>
      <c r="E106" s="26" t="s">
        <v>14</v>
      </c>
      <c r="F106" s="27">
        <f>DATE(1972,9,18)</f>
        <v>26560</v>
      </c>
      <c r="G106" s="28">
        <f>TIME(11,45,0)</f>
        <v>0.48958333333333331</v>
      </c>
      <c r="H106" s="29" t="s">
        <v>15</v>
      </c>
      <c r="I106" s="26">
        <v>1</v>
      </c>
    </row>
    <row r="107" spans="1:9" s="21" customFormat="1">
      <c r="A107" s="21">
        <v>105</v>
      </c>
      <c r="B107" s="21" t="s">
        <v>117</v>
      </c>
      <c r="E107" s="21" t="s">
        <v>18</v>
      </c>
      <c r="F107" s="22">
        <f>DATE(1972,9,29)</f>
        <v>26571</v>
      </c>
      <c r="G107" s="23">
        <f>TIME(17,58,0)</f>
        <v>0.74861111111111112</v>
      </c>
      <c r="H107" s="24" t="s">
        <v>15</v>
      </c>
      <c r="I107" s="21">
        <v>2</v>
      </c>
    </row>
    <row r="108" spans="1:9" s="25" customFormat="1">
      <c r="A108" s="25">
        <v>106</v>
      </c>
      <c r="B108" s="26" t="s">
        <v>118</v>
      </c>
      <c r="C108" s="26" t="s">
        <v>12</v>
      </c>
      <c r="D108" s="26" t="s">
        <v>26</v>
      </c>
      <c r="E108" s="26" t="s">
        <v>18</v>
      </c>
      <c r="F108" s="27">
        <f>DATE(1972,10,1)</f>
        <v>26573</v>
      </c>
      <c r="G108" s="28">
        <f>TIME(7,19,0)</f>
        <v>0.30486111111111114</v>
      </c>
      <c r="H108" s="29" t="s">
        <v>15</v>
      </c>
      <c r="I108" s="26">
        <v>1</v>
      </c>
    </row>
    <row r="109" spans="1:9" s="21" customFormat="1">
      <c r="A109" s="21">
        <v>107</v>
      </c>
      <c r="B109" s="21" t="s">
        <v>119</v>
      </c>
      <c r="C109" s="21" t="s">
        <v>12</v>
      </c>
      <c r="D109" s="21" t="s">
        <v>13</v>
      </c>
      <c r="E109" s="21" t="s">
        <v>14</v>
      </c>
      <c r="F109" s="22">
        <f>DATE(1972,10,2)</f>
        <v>26574</v>
      </c>
      <c r="G109" s="23">
        <f>TIME(9,4,0)</f>
        <v>0.37777777777777777</v>
      </c>
      <c r="H109" s="24" t="s">
        <v>15</v>
      </c>
      <c r="I109" s="21">
        <v>1</v>
      </c>
    </row>
    <row r="110" spans="1:9" s="25" customFormat="1">
      <c r="A110" s="25">
        <v>108</v>
      </c>
      <c r="B110" s="26" t="s">
        <v>120</v>
      </c>
      <c r="C110" s="26" t="s">
        <v>12</v>
      </c>
      <c r="D110" s="26" t="s">
        <v>13</v>
      </c>
      <c r="E110" s="26" t="s">
        <v>40</v>
      </c>
      <c r="F110" s="27">
        <f>DATE(1972,10,4)</f>
        <v>26576</v>
      </c>
      <c r="G110" s="28">
        <f>TIME(14,39,0)</f>
        <v>0.61041666666666672</v>
      </c>
      <c r="H110" s="29" t="s">
        <v>15</v>
      </c>
      <c r="I110" s="26">
        <v>2</v>
      </c>
    </row>
    <row r="111" spans="1:9" s="21" customFormat="1">
      <c r="A111" s="21">
        <v>109</v>
      </c>
      <c r="B111" s="21" t="s">
        <v>121</v>
      </c>
      <c r="C111" s="21" t="s">
        <v>12</v>
      </c>
      <c r="D111" s="21" t="s">
        <v>13</v>
      </c>
      <c r="E111" s="21" t="s">
        <v>40</v>
      </c>
      <c r="F111" s="22">
        <f>DATE(1972,10,5)</f>
        <v>26577</v>
      </c>
      <c r="G111" s="23">
        <f>TIME(12,40,0)</f>
        <v>0.52777777777777779</v>
      </c>
      <c r="H111" s="24" t="s">
        <v>15</v>
      </c>
      <c r="I111" s="21">
        <v>2</v>
      </c>
    </row>
    <row r="112" spans="1:9" s="25" customFormat="1">
      <c r="A112" s="25">
        <v>110</v>
      </c>
      <c r="B112" s="26" t="s">
        <v>122</v>
      </c>
      <c r="C112" s="26" t="s">
        <v>66</v>
      </c>
      <c r="D112" s="26"/>
      <c r="E112" s="26" t="s">
        <v>123</v>
      </c>
      <c r="F112" s="27">
        <f>DATE(1972,10,5)</f>
        <v>26577</v>
      </c>
      <c r="G112" s="28"/>
      <c r="H112" s="29" t="s">
        <v>29</v>
      </c>
      <c r="I112" s="26">
        <v>19</v>
      </c>
    </row>
    <row r="113" spans="1:9" s="21" customFormat="1">
      <c r="A113" s="21">
        <v>111</v>
      </c>
      <c r="B113" s="21" t="s">
        <v>124</v>
      </c>
      <c r="E113" s="21" t="s">
        <v>40</v>
      </c>
      <c r="F113" s="22">
        <f>DATE(1972,10,6)</f>
        <v>26578</v>
      </c>
      <c r="G113" s="23">
        <f>TIME(23,45,0)</f>
        <v>0.98958333333333337</v>
      </c>
      <c r="H113" s="24" t="s">
        <v>15</v>
      </c>
      <c r="I113" s="21">
        <v>1</v>
      </c>
    </row>
    <row r="114" spans="1:9" s="25" customFormat="1">
      <c r="A114" s="25">
        <v>112</v>
      </c>
      <c r="B114" s="26" t="s">
        <v>125</v>
      </c>
      <c r="C114" s="26"/>
      <c r="D114" s="26"/>
      <c r="E114" s="26" t="s">
        <v>14</v>
      </c>
      <c r="F114" s="27">
        <f>DATE(1972,10,7)</f>
        <v>26579</v>
      </c>
      <c r="G114" s="28">
        <f>TIME(17,6,0)</f>
        <v>0.71250000000000002</v>
      </c>
      <c r="H114" s="29" t="s">
        <v>15</v>
      </c>
      <c r="I114" s="26">
        <v>4</v>
      </c>
    </row>
    <row r="115" spans="1:9" s="21" customFormat="1">
      <c r="A115" s="21">
        <v>113</v>
      </c>
      <c r="B115" s="21" t="s">
        <v>125</v>
      </c>
      <c r="C115" s="21" t="s">
        <v>126</v>
      </c>
      <c r="D115" s="21" t="s">
        <v>127</v>
      </c>
      <c r="E115" s="21" t="s">
        <v>128</v>
      </c>
      <c r="F115" s="22">
        <f>DATE(1972,10,7)</f>
        <v>26579</v>
      </c>
      <c r="G115" s="23">
        <f>TIME(17,8,0)</f>
        <v>0.71388888888888891</v>
      </c>
      <c r="H115" s="24" t="s">
        <v>15</v>
      </c>
      <c r="I115" s="21">
        <v>3</v>
      </c>
    </row>
    <row r="116" spans="1:9" s="25" customFormat="1">
      <c r="A116" s="25">
        <v>114</v>
      </c>
      <c r="B116" s="26" t="s">
        <v>129</v>
      </c>
      <c r="C116" s="26"/>
      <c r="D116" s="26"/>
      <c r="E116" s="26" t="s">
        <v>14</v>
      </c>
      <c r="F116" s="27">
        <f>DATE(1972,10,14)</f>
        <v>26586</v>
      </c>
      <c r="G116" s="28">
        <f>TIME(0,1,0)</f>
        <v>6.9444444444444447E-4</v>
      </c>
      <c r="H116" s="29" t="s">
        <v>15</v>
      </c>
      <c r="I116" s="26">
        <v>1</v>
      </c>
    </row>
    <row r="117" spans="1:9" s="21" customFormat="1">
      <c r="A117" s="21">
        <v>115</v>
      </c>
      <c r="B117" s="21" t="s">
        <v>125</v>
      </c>
      <c r="C117" s="21" t="s">
        <v>12</v>
      </c>
      <c r="D117" s="21" t="s">
        <v>13</v>
      </c>
      <c r="E117" s="21" t="s">
        <v>14</v>
      </c>
      <c r="F117" s="22">
        <f>DATE(1972,10,16)</f>
        <v>26588</v>
      </c>
      <c r="G117" s="23">
        <f>TIME(12,40,0)</f>
        <v>0.52777777777777779</v>
      </c>
      <c r="H117" s="24" t="s">
        <v>15</v>
      </c>
      <c r="I117" s="21">
        <v>4</v>
      </c>
    </row>
    <row r="118" spans="1:9" s="25" customFormat="1">
      <c r="A118" s="25">
        <v>116</v>
      </c>
      <c r="B118" s="26" t="s">
        <v>130</v>
      </c>
      <c r="C118" s="26" t="s">
        <v>12</v>
      </c>
      <c r="D118" s="26" t="s">
        <v>13</v>
      </c>
      <c r="E118" s="26" t="s">
        <v>14</v>
      </c>
      <c r="F118" s="27">
        <f>DATE(1972,10,17)</f>
        <v>26589</v>
      </c>
      <c r="G118" s="28">
        <f>TIME(10,11,0)</f>
        <v>0.42430555555555555</v>
      </c>
      <c r="H118" s="29" t="s">
        <v>15</v>
      </c>
      <c r="I118" s="26">
        <v>1</v>
      </c>
    </row>
    <row r="119" spans="1:9" s="21" customFormat="1">
      <c r="A119" s="21">
        <v>117</v>
      </c>
      <c r="B119" s="21" t="s">
        <v>131</v>
      </c>
      <c r="E119" s="21" t="s">
        <v>14</v>
      </c>
      <c r="F119" s="22">
        <f>DATE(1972,10,18)</f>
        <v>26590</v>
      </c>
      <c r="G119" s="23">
        <f>TIME(14,42,0)</f>
        <v>0.61250000000000004</v>
      </c>
      <c r="H119" s="24" t="s">
        <v>15</v>
      </c>
      <c r="I119" s="21">
        <v>1</v>
      </c>
    </row>
    <row r="120" spans="1:9" s="25" customFormat="1">
      <c r="A120" s="25">
        <v>118</v>
      </c>
      <c r="B120" s="26" t="s">
        <v>132</v>
      </c>
      <c r="C120" s="26"/>
      <c r="D120" s="26"/>
      <c r="E120" s="26" t="s">
        <v>14</v>
      </c>
      <c r="F120" s="27">
        <f>DATE(1972,10,21)</f>
        <v>26593</v>
      </c>
      <c r="G120" s="28">
        <f>TIME(15,37,0)</f>
        <v>0.65069444444444446</v>
      </c>
      <c r="H120" s="29" t="s">
        <v>15</v>
      </c>
      <c r="I120" s="26">
        <v>3</v>
      </c>
    </row>
    <row r="121" spans="1:9" s="21" customFormat="1" ht="22.5">
      <c r="A121" s="21">
        <v>119</v>
      </c>
      <c r="B121" s="33" t="s">
        <v>133</v>
      </c>
      <c r="C121" s="21" t="s">
        <v>12</v>
      </c>
      <c r="D121" s="21" t="s">
        <v>13</v>
      </c>
      <c r="E121" s="21" t="s">
        <v>134</v>
      </c>
      <c r="F121" s="22">
        <f>DATE(1972,10,25)</f>
        <v>26597</v>
      </c>
      <c r="G121" s="23">
        <f>TIME(9,57,0)</f>
        <v>0.41458333333333336</v>
      </c>
      <c r="H121" s="24" t="s">
        <v>15</v>
      </c>
      <c r="I121" s="21">
        <v>2</v>
      </c>
    </row>
    <row r="122" spans="1:9" s="25" customFormat="1">
      <c r="A122" s="25">
        <v>120</v>
      </c>
      <c r="B122" s="26" t="s">
        <v>135</v>
      </c>
      <c r="C122" s="26"/>
      <c r="D122" s="26"/>
      <c r="E122" s="26" t="s">
        <v>14</v>
      </c>
      <c r="F122" s="27">
        <f>DATE(1972,10,25)</f>
        <v>26597</v>
      </c>
      <c r="G122" s="28">
        <f>TIME(22,21,0)</f>
        <v>0.93125000000000002</v>
      </c>
      <c r="H122" s="29" t="s">
        <v>15</v>
      </c>
      <c r="I122" s="26">
        <v>2</v>
      </c>
    </row>
    <row r="123" spans="1:9" s="21" customFormat="1">
      <c r="A123" s="21">
        <v>121</v>
      </c>
      <c r="B123" s="21" t="s">
        <v>136</v>
      </c>
      <c r="C123" s="21" t="s">
        <v>12</v>
      </c>
      <c r="D123" s="21" t="s">
        <v>13</v>
      </c>
      <c r="E123" s="21" t="s">
        <v>18</v>
      </c>
      <c r="F123" s="22">
        <f>DATE(1972,10,26)</f>
        <v>26598</v>
      </c>
      <c r="G123" s="23">
        <f>TIME(13,2,0)</f>
        <v>0.54305555555555551</v>
      </c>
      <c r="H123" s="24" t="s">
        <v>15</v>
      </c>
      <c r="I123" s="21">
        <v>3</v>
      </c>
    </row>
    <row r="124" spans="1:9" s="25" customFormat="1">
      <c r="A124" s="25">
        <v>122</v>
      </c>
      <c r="B124" s="26" t="s">
        <v>137</v>
      </c>
      <c r="C124" s="26" t="s">
        <v>12</v>
      </c>
      <c r="D124" s="26" t="s">
        <v>13</v>
      </c>
      <c r="E124" s="26" t="s">
        <v>18</v>
      </c>
      <c r="F124" s="27">
        <f>DATE(1972,10,28)</f>
        <v>26600</v>
      </c>
      <c r="G124" s="28">
        <f>TIME(6,5,0)</f>
        <v>0.25347222222222221</v>
      </c>
      <c r="H124" s="29" t="s">
        <v>15</v>
      </c>
      <c r="I124" s="26">
        <v>4</v>
      </c>
    </row>
    <row r="125" spans="1:9" s="21" customFormat="1">
      <c r="A125" s="21">
        <v>123</v>
      </c>
      <c r="B125" s="21" t="s">
        <v>138</v>
      </c>
      <c r="C125" s="21" t="s">
        <v>12</v>
      </c>
      <c r="D125" s="21" t="s">
        <v>13</v>
      </c>
      <c r="E125" s="21" t="s">
        <v>14</v>
      </c>
      <c r="F125" s="22">
        <f>DATE(1972,11,1)</f>
        <v>26604</v>
      </c>
      <c r="G125" s="23">
        <f>TIME(13,7,0)</f>
        <v>0.54652777777777772</v>
      </c>
      <c r="H125" s="24" t="s">
        <v>15</v>
      </c>
      <c r="I125" s="21">
        <v>2</v>
      </c>
    </row>
    <row r="126" spans="1:9" s="25" customFormat="1">
      <c r="A126" s="25">
        <v>124</v>
      </c>
      <c r="B126" s="26" t="s">
        <v>138</v>
      </c>
      <c r="C126" s="26" t="s">
        <v>139</v>
      </c>
      <c r="D126" s="26" t="s">
        <v>127</v>
      </c>
      <c r="E126" s="26" t="s">
        <v>14</v>
      </c>
      <c r="F126" s="27">
        <f>DATE(1972,11,6)</f>
        <v>26609</v>
      </c>
      <c r="G126" s="28">
        <f>TIME(22,27,0)</f>
        <v>0.93541666666666667</v>
      </c>
      <c r="H126" s="29" t="s">
        <v>15</v>
      </c>
      <c r="I126" s="26">
        <v>1</v>
      </c>
    </row>
    <row r="127" spans="1:9" s="21" customFormat="1">
      <c r="A127" s="21">
        <v>125</v>
      </c>
      <c r="B127" s="21" t="s">
        <v>140</v>
      </c>
      <c r="C127" s="21" t="s">
        <v>12</v>
      </c>
      <c r="D127" s="21" t="s">
        <v>13</v>
      </c>
      <c r="E127" s="21" t="s">
        <v>18</v>
      </c>
      <c r="F127" s="22">
        <f>DATE(1972,11,7)</f>
        <v>26610</v>
      </c>
      <c r="G127" s="23">
        <f>TIME(10,58,0)</f>
        <v>0.45694444444444443</v>
      </c>
      <c r="H127" s="24" t="s">
        <v>15</v>
      </c>
      <c r="I127" s="21">
        <v>1</v>
      </c>
    </row>
    <row r="128" spans="1:9" s="25" customFormat="1" ht="22.5">
      <c r="A128" s="25">
        <v>126</v>
      </c>
      <c r="B128" s="26" t="s">
        <v>141</v>
      </c>
      <c r="C128" s="26" t="s">
        <v>12</v>
      </c>
      <c r="D128" s="26" t="s">
        <v>84</v>
      </c>
      <c r="E128" s="26" t="s">
        <v>18</v>
      </c>
      <c r="F128" s="27">
        <f>DATE(1972,11,10)</f>
        <v>26613</v>
      </c>
      <c r="G128" s="28"/>
      <c r="H128" s="29" t="s">
        <v>15</v>
      </c>
      <c r="I128" s="26">
        <v>10</v>
      </c>
    </row>
    <row r="129" spans="1:9" s="21" customFormat="1">
      <c r="A129" s="21">
        <v>127</v>
      </c>
      <c r="B129" s="21" t="s">
        <v>142</v>
      </c>
      <c r="C129" s="21" t="s">
        <v>12</v>
      </c>
      <c r="D129" s="21" t="s">
        <v>13</v>
      </c>
      <c r="E129" s="21" t="s">
        <v>18</v>
      </c>
      <c r="F129" s="22">
        <f>DATE(1972,11,13)</f>
        <v>26616</v>
      </c>
      <c r="G129" s="23">
        <f>TIME(11,6,0)</f>
        <v>0.46250000000000002</v>
      </c>
      <c r="H129" s="24" t="s">
        <v>15</v>
      </c>
      <c r="I129" s="21">
        <v>2</v>
      </c>
    </row>
    <row r="130" spans="1:9" s="25" customFormat="1">
      <c r="A130" s="25">
        <v>128</v>
      </c>
      <c r="B130" s="26" t="s">
        <v>143</v>
      </c>
      <c r="C130" s="26" t="s">
        <v>12</v>
      </c>
      <c r="D130" s="26" t="s">
        <v>13</v>
      </c>
      <c r="E130" s="26" t="s">
        <v>18</v>
      </c>
      <c r="F130" s="27">
        <f>DATE(1972,11,14)</f>
        <v>26617</v>
      </c>
      <c r="G130" s="28">
        <f>TIME(8,41,0)</f>
        <v>0.36180555555555555</v>
      </c>
      <c r="H130" s="29" t="s">
        <v>15</v>
      </c>
      <c r="I130" s="26">
        <v>2</v>
      </c>
    </row>
    <row r="131" spans="1:9" s="21" customFormat="1">
      <c r="A131" s="21">
        <v>129</v>
      </c>
      <c r="B131" s="21" t="s">
        <v>143</v>
      </c>
      <c r="E131" s="21" t="s">
        <v>18</v>
      </c>
      <c r="F131" s="22">
        <f>DATE(1972,11,14)</f>
        <v>26617</v>
      </c>
      <c r="G131" s="23">
        <f>TIME(22,41,0)</f>
        <v>0.94513888888888886</v>
      </c>
      <c r="H131" s="24" t="s">
        <v>15</v>
      </c>
      <c r="I131" s="21">
        <v>1</v>
      </c>
    </row>
    <row r="132" spans="1:9" s="25" customFormat="1">
      <c r="A132" s="25">
        <v>130</v>
      </c>
      <c r="B132" s="26" t="s">
        <v>144</v>
      </c>
      <c r="C132" s="26" t="s">
        <v>12</v>
      </c>
      <c r="D132" s="26" t="s">
        <v>13</v>
      </c>
      <c r="E132" s="26" t="s">
        <v>18</v>
      </c>
      <c r="F132" s="27">
        <f>DATE(1972,11,17)</f>
        <v>26620</v>
      </c>
      <c r="G132" s="28">
        <f>TIME(7,56,0)</f>
        <v>0.33055555555555555</v>
      </c>
      <c r="H132" s="29" t="s">
        <v>15</v>
      </c>
      <c r="I132" s="26">
        <v>1</v>
      </c>
    </row>
    <row r="133" spans="1:9" s="21" customFormat="1" ht="22.5">
      <c r="A133" s="21">
        <v>131</v>
      </c>
      <c r="B133" s="33" t="s">
        <v>145</v>
      </c>
      <c r="C133" s="21" t="s">
        <v>12</v>
      </c>
      <c r="D133" s="21" t="s">
        <v>13</v>
      </c>
      <c r="E133" s="21" t="s">
        <v>40</v>
      </c>
      <c r="F133" s="22">
        <f>DATE(1972,11,17)</f>
        <v>26620</v>
      </c>
      <c r="G133" s="23">
        <f>TIME(13,3,0)</f>
        <v>0.54374999999999996</v>
      </c>
      <c r="H133" s="24" t="s">
        <v>15</v>
      </c>
      <c r="I133" s="21">
        <v>1</v>
      </c>
    </row>
    <row r="134" spans="1:9" s="25" customFormat="1">
      <c r="A134" s="25">
        <v>132</v>
      </c>
      <c r="B134" s="26" t="s">
        <v>146</v>
      </c>
      <c r="C134" s="26" t="s">
        <v>12</v>
      </c>
      <c r="D134" s="26" t="s">
        <v>13</v>
      </c>
      <c r="E134" s="26" t="s">
        <v>40</v>
      </c>
      <c r="F134" s="27">
        <f>DATE(1972,11,22)</f>
        <v>26625</v>
      </c>
      <c r="G134" s="28">
        <f>TIME(12,3,0)</f>
        <v>0.50208333333333333</v>
      </c>
      <c r="H134" s="29" t="s">
        <v>15</v>
      </c>
      <c r="I134" s="26">
        <v>3</v>
      </c>
    </row>
    <row r="135" spans="1:9" s="21" customFormat="1">
      <c r="A135" s="21">
        <v>133</v>
      </c>
      <c r="E135" s="21" t="s">
        <v>18</v>
      </c>
      <c r="F135" s="22">
        <f>DATE(1972,11,22)</f>
        <v>26625</v>
      </c>
      <c r="G135" s="23">
        <f>TIME(23,19,0)</f>
        <v>0.97152777777777777</v>
      </c>
      <c r="H135" s="24" t="s">
        <v>15</v>
      </c>
      <c r="I135" s="21">
        <v>2</v>
      </c>
    </row>
    <row r="136" spans="1:9" s="25" customFormat="1">
      <c r="A136" s="25">
        <v>134</v>
      </c>
      <c r="B136" s="26"/>
      <c r="C136" s="26" t="s">
        <v>26</v>
      </c>
      <c r="D136" s="26" t="s">
        <v>13</v>
      </c>
      <c r="E136" s="26" t="s">
        <v>14</v>
      </c>
      <c r="F136" s="27">
        <f>DATE(1972,11,23)</f>
        <v>26626</v>
      </c>
      <c r="G136" s="28">
        <f>TIME(4,3,0)</f>
        <v>0.16875000000000001</v>
      </c>
      <c r="H136" s="29" t="s">
        <v>15</v>
      </c>
      <c r="I136" s="26">
        <v>3</v>
      </c>
    </row>
    <row r="137" spans="1:9" s="21" customFormat="1">
      <c r="A137" s="21">
        <v>135</v>
      </c>
      <c r="B137" s="21" t="s">
        <v>147</v>
      </c>
      <c r="C137" s="21" t="s">
        <v>12</v>
      </c>
      <c r="D137" s="21" t="s">
        <v>13</v>
      </c>
      <c r="E137" s="21" t="s">
        <v>18</v>
      </c>
      <c r="F137" s="22">
        <f>DATE(1972,11,24)</f>
        <v>26627</v>
      </c>
      <c r="G137" s="23">
        <f>TIME(12,15,0)</f>
        <v>0.51041666666666663</v>
      </c>
      <c r="H137" s="24" t="s">
        <v>15</v>
      </c>
      <c r="I137" s="21">
        <v>2</v>
      </c>
    </row>
    <row r="138" spans="1:9" s="25" customFormat="1">
      <c r="A138" s="25">
        <v>136</v>
      </c>
      <c r="B138" s="26" t="s">
        <v>117</v>
      </c>
      <c r="C138" s="26" t="s">
        <v>12</v>
      </c>
      <c r="D138" s="26" t="s">
        <v>13</v>
      </c>
      <c r="E138" s="26" t="s">
        <v>18</v>
      </c>
      <c r="F138" s="27">
        <f>DATE(1972,11,24)</f>
        <v>26627</v>
      </c>
      <c r="G138" s="28">
        <f>TIME(12,22,0)</f>
        <v>0.51527777777777772</v>
      </c>
      <c r="H138" s="29" t="s">
        <v>15</v>
      </c>
      <c r="I138" s="26">
        <v>6</v>
      </c>
    </row>
    <row r="139" spans="1:9" s="21" customFormat="1">
      <c r="A139" s="21">
        <v>137</v>
      </c>
      <c r="B139" s="21" t="s">
        <v>148</v>
      </c>
      <c r="C139" s="21" t="s">
        <v>12</v>
      </c>
      <c r="D139" s="21" t="s">
        <v>13</v>
      </c>
      <c r="E139" s="21" t="s">
        <v>18</v>
      </c>
      <c r="F139" s="22">
        <f>DATE(1972,11,29)</f>
        <v>26632</v>
      </c>
      <c r="G139" s="23">
        <f>TIME(9,53,0)</f>
        <v>0.41180555555555554</v>
      </c>
      <c r="H139" s="24" t="s">
        <v>15</v>
      </c>
      <c r="I139" s="21">
        <v>1</v>
      </c>
    </row>
    <row r="140" spans="1:9" s="25" customFormat="1">
      <c r="A140" s="25">
        <v>138</v>
      </c>
      <c r="B140" s="26" t="s">
        <v>147</v>
      </c>
      <c r="C140" s="26" t="s">
        <v>12</v>
      </c>
      <c r="D140" s="26" t="s">
        <v>13</v>
      </c>
      <c r="E140" s="26" t="s">
        <v>14</v>
      </c>
      <c r="F140" s="27">
        <f>DATE(1972,11,30)</f>
        <v>26633</v>
      </c>
      <c r="G140" s="28">
        <f>TIME(12,13,0)</f>
        <v>0.50902777777777775</v>
      </c>
      <c r="H140" s="29" t="s">
        <v>15</v>
      </c>
      <c r="I140" s="26">
        <v>5</v>
      </c>
    </row>
    <row r="141" spans="1:9" s="21" customFormat="1">
      <c r="A141" s="21">
        <v>139</v>
      </c>
      <c r="B141" s="33" t="s">
        <v>149</v>
      </c>
      <c r="E141" s="21" t="s">
        <v>18</v>
      </c>
      <c r="F141" s="22">
        <f>DATE(1972,12,4)</f>
        <v>26637</v>
      </c>
      <c r="G141" s="23">
        <f>TIME(23,33,0)</f>
        <v>0.98124999999999996</v>
      </c>
      <c r="H141" s="24" t="s">
        <v>15</v>
      </c>
      <c r="I141" s="21">
        <v>2</v>
      </c>
    </row>
    <row r="142" spans="1:9" s="25" customFormat="1">
      <c r="A142" s="25">
        <v>140</v>
      </c>
      <c r="B142" s="26" t="s">
        <v>147</v>
      </c>
      <c r="C142" s="26" t="s">
        <v>12</v>
      </c>
      <c r="D142" s="26" t="s">
        <v>150</v>
      </c>
      <c r="E142" s="26" t="s">
        <v>18</v>
      </c>
      <c r="F142" s="27">
        <f>DATE(1972,12,6)</f>
        <v>26639</v>
      </c>
      <c r="G142" s="28">
        <f>TIME(2,32,0)</f>
        <v>0.10555555555555556</v>
      </c>
      <c r="H142" s="29" t="s">
        <v>15</v>
      </c>
      <c r="I142" s="26">
        <v>2</v>
      </c>
    </row>
    <row r="143" spans="1:9" s="21" customFormat="1">
      <c r="A143" s="21">
        <v>141</v>
      </c>
      <c r="B143" s="21" t="s">
        <v>147</v>
      </c>
      <c r="C143" s="21" t="s">
        <v>12</v>
      </c>
      <c r="D143" s="21" t="s">
        <v>150</v>
      </c>
      <c r="E143" s="21" t="s">
        <v>18</v>
      </c>
      <c r="F143" s="22">
        <f>DATE(1972,12,6)</f>
        <v>26639</v>
      </c>
      <c r="G143" s="23">
        <f>TIME(4,29,0)</f>
        <v>0.18680555555555556</v>
      </c>
      <c r="H143" s="24" t="s">
        <v>15</v>
      </c>
      <c r="I143" s="21">
        <v>1</v>
      </c>
    </row>
    <row r="144" spans="1:9" s="25" customFormat="1">
      <c r="A144" s="25">
        <v>142</v>
      </c>
      <c r="B144" s="26" t="s">
        <v>117</v>
      </c>
      <c r="C144" s="26" t="s">
        <v>139</v>
      </c>
      <c r="D144" s="26" t="s">
        <v>151</v>
      </c>
      <c r="E144" s="26" t="s">
        <v>18</v>
      </c>
      <c r="F144" s="27">
        <f>DATE(1972,12,8)</f>
        <v>26641</v>
      </c>
      <c r="G144" s="28">
        <f>TIME(19,23,0)</f>
        <v>0.80763888888888891</v>
      </c>
      <c r="H144" s="29" t="s">
        <v>15</v>
      </c>
      <c r="I144" s="26">
        <v>2</v>
      </c>
    </row>
    <row r="145" spans="1:9" s="21" customFormat="1">
      <c r="A145" s="21">
        <v>143</v>
      </c>
      <c r="C145" s="21" t="s">
        <v>12</v>
      </c>
      <c r="D145" s="21" t="s">
        <v>13</v>
      </c>
      <c r="E145" s="21" t="s">
        <v>18</v>
      </c>
      <c r="F145" s="22">
        <f>DATE(1972,12,9)</f>
        <v>26642</v>
      </c>
      <c r="G145" s="23">
        <f>TIME(4,17,0)</f>
        <v>0.17847222222222223</v>
      </c>
      <c r="H145" s="24" t="s">
        <v>15</v>
      </c>
      <c r="I145" s="21">
        <v>1</v>
      </c>
    </row>
    <row r="146" spans="1:9" s="25" customFormat="1">
      <c r="A146" s="25">
        <v>144</v>
      </c>
      <c r="B146" s="26" t="s">
        <v>152</v>
      </c>
      <c r="C146" s="26" t="s">
        <v>12</v>
      </c>
      <c r="D146" s="26" t="s">
        <v>13</v>
      </c>
      <c r="E146" s="26" t="s">
        <v>18</v>
      </c>
      <c r="F146" s="27">
        <f>DATE(1972,12,12)</f>
        <v>26645</v>
      </c>
      <c r="G146" s="28">
        <f>TIME(4,7,0)</f>
        <v>0.17152777777777778</v>
      </c>
      <c r="H146" s="29" t="s">
        <v>15</v>
      </c>
      <c r="I146" s="26">
        <v>2</v>
      </c>
    </row>
    <row r="147" spans="1:9" s="21" customFormat="1">
      <c r="A147" s="21">
        <v>145</v>
      </c>
      <c r="B147" s="21" t="s">
        <v>152</v>
      </c>
      <c r="C147" s="21" t="s">
        <v>12</v>
      </c>
      <c r="D147" s="21" t="s">
        <v>13</v>
      </c>
      <c r="E147" s="21" t="s">
        <v>18</v>
      </c>
      <c r="F147" s="22">
        <f>DATE(1972,12,12)</f>
        <v>26645</v>
      </c>
      <c r="G147" s="23">
        <f>TIME(4,25,0)</f>
        <v>0.18402777777777779</v>
      </c>
      <c r="H147" s="24" t="s">
        <v>15</v>
      </c>
      <c r="I147" s="21">
        <v>2</v>
      </c>
    </row>
    <row r="148" spans="1:9" s="25" customFormat="1">
      <c r="A148" s="25">
        <v>146</v>
      </c>
      <c r="B148" s="26" t="s">
        <v>153</v>
      </c>
      <c r="C148" s="26" t="s">
        <v>12</v>
      </c>
      <c r="D148" s="26" t="s">
        <v>13</v>
      </c>
      <c r="E148" s="26" t="s">
        <v>18</v>
      </c>
      <c r="F148" s="27">
        <f>DATE(1972,12,12)</f>
        <v>26645</v>
      </c>
      <c r="G148" s="28">
        <f>TIME(4,35,0)</f>
        <v>0.19097222222222221</v>
      </c>
      <c r="H148" s="29" t="s">
        <v>15</v>
      </c>
      <c r="I148" s="26">
        <v>2</v>
      </c>
    </row>
    <row r="149" spans="1:9" s="21" customFormat="1">
      <c r="A149" s="21">
        <v>147</v>
      </c>
      <c r="B149" s="21" t="s">
        <v>154</v>
      </c>
      <c r="C149" s="21" t="s">
        <v>12</v>
      </c>
      <c r="D149" s="21" t="s">
        <v>13</v>
      </c>
      <c r="E149" s="21" t="s">
        <v>18</v>
      </c>
      <c r="F149" s="22">
        <f>DATE(1972,12,14)</f>
        <v>26647</v>
      </c>
      <c r="G149" s="23">
        <f>TIME(11,47,0)</f>
        <v>0.4909722222222222</v>
      </c>
      <c r="H149" s="24" t="s">
        <v>15</v>
      </c>
      <c r="I149" s="21">
        <v>4</v>
      </c>
    </row>
    <row r="150" spans="1:9" s="25" customFormat="1">
      <c r="A150" s="25">
        <v>148</v>
      </c>
      <c r="B150" s="26" t="s">
        <v>143</v>
      </c>
      <c r="C150" s="26"/>
      <c r="D150" s="26"/>
      <c r="E150" s="26" t="s">
        <v>18</v>
      </c>
      <c r="F150" s="27">
        <f>DATE(1972,12,16)</f>
        <v>26649</v>
      </c>
      <c r="G150" s="28">
        <f>TIME(0,3,0)</f>
        <v>2.0833333333333333E-3</v>
      </c>
      <c r="H150" s="29" t="s">
        <v>15</v>
      </c>
      <c r="I150" s="26">
        <v>3</v>
      </c>
    </row>
    <row r="151" spans="1:9" s="21" customFormat="1">
      <c r="A151" s="21">
        <v>149</v>
      </c>
      <c r="B151" s="21" t="s">
        <v>130</v>
      </c>
      <c r="C151" s="21" t="s">
        <v>12</v>
      </c>
      <c r="D151" s="21" t="s">
        <v>13</v>
      </c>
      <c r="E151" s="21" t="s">
        <v>40</v>
      </c>
      <c r="F151" s="22">
        <f>DATE(1972,12,27)</f>
        <v>26660</v>
      </c>
      <c r="G151" s="23">
        <f>TIME(5,49,0)</f>
        <v>0.24236111111111111</v>
      </c>
      <c r="H151" s="24" t="s">
        <v>15</v>
      </c>
      <c r="I151" s="21">
        <v>3</v>
      </c>
    </row>
    <row r="152" spans="1:9" s="25" customFormat="1">
      <c r="A152" s="25">
        <v>150</v>
      </c>
      <c r="B152" s="26" t="s">
        <v>154</v>
      </c>
      <c r="C152" s="26" t="s">
        <v>12</v>
      </c>
      <c r="D152" s="26" t="s">
        <v>13</v>
      </c>
      <c r="E152" s="26" t="s">
        <v>18</v>
      </c>
      <c r="F152" s="27">
        <f>DATE(1972,12,27)</f>
        <v>26660</v>
      </c>
      <c r="G152" s="28">
        <f>TIME(11,50,0)</f>
        <v>0.49305555555555558</v>
      </c>
      <c r="H152" s="29" t="s">
        <v>15</v>
      </c>
      <c r="I152" s="26">
        <v>3</v>
      </c>
    </row>
    <row r="153" spans="1:9" s="21" customFormat="1">
      <c r="A153" s="21">
        <v>151</v>
      </c>
      <c r="B153" s="21" t="s">
        <v>154</v>
      </c>
      <c r="E153" s="21" t="s">
        <v>18</v>
      </c>
      <c r="F153" s="22">
        <f>DATE(1972,12,30)</f>
        <v>26663</v>
      </c>
      <c r="G153" s="23">
        <f>TIME(17,54,0)</f>
        <v>0.74583333333333335</v>
      </c>
      <c r="H153" s="24" t="s">
        <v>15</v>
      </c>
      <c r="I153" s="21">
        <v>2</v>
      </c>
    </row>
    <row r="154" spans="1:9">
      <c r="I154" s="12">
        <f>SUM(I3:I153)</f>
        <v>379</v>
      </c>
    </row>
    <row r="208" spans="8:8">
      <c r="H208" s="15" t="s">
        <v>29</v>
      </c>
    </row>
    <row r="209" spans="8:8">
      <c r="H209" s="15" t="s">
        <v>29</v>
      </c>
    </row>
    <row r="210" spans="8:8">
      <c r="H210" s="15" t="s">
        <v>29</v>
      </c>
    </row>
    <row r="211" spans="8:8">
      <c r="H211" s="15" t="s">
        <v>29</v>
      </c>
    </row>
  </sheetData>
  <mergeCells count="1">
    <mergeCell ref="A1:C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2024-10-04T12:39:21Z</dcterms:created>
  <dcterms:modified xsi:type="dcterms:W3CDTF">2024-10-04T12:40:03Z</dcterms:modified>
  <cp:category/>
  <cp:contentStatus/>
</cp:coreProperties>
</file>