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8AB790B6-4C91-4329-B1E0-4D9C56990148}"/>
  <bookViews>
    <workbookView xWindow="240" yWindow="105" windowWidth="14805" windowHeight="8010" xr2:uid="{00000000-000D-0000-FFFF-FFFF00000000}"/>
  </bookViews>
  <sheets>
    <sheet name="4. 197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F50" i="2"/>
  <c r="G49" i="2"/>
  <c r="F49" i="2"/>
  <c r="F48" i="2"/>
  <c r="F47" i="2"/>
  <c r="F46" i="2"/>
  <c r="F45" i="2"/>
  <c r="F44" i="2"/>
  <c r="F43" i="2"/>
  <c r="F42" i="2"/>
  <c r="F41" i="2"/>
  <c r="G39" i="2"/>
  <c r="F39" i="2"/>
  <c r="F38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F3" i="2"/>
</calcChain>
</file>

<file path=xl/sharedStrings.xml><?xml version="1.0" encoding="utf-8"?>
<sst xmlns="http://schemas.openxmlformats.org/spreadsheetml/2006/main" count="228" uniqueCount="80">
  <si>
    <t>DEPARTMENT OF STATE - 4. 1973</t>
    <phoneticPr fontId="2"/>
  </si>
  <si>
    <t>No.</t>
    <phoneticPr fontId="2"/>
  </si>
  <si>
    <t>Document Title</t>
    <phoneticPr fontId="2"/>
  </si>
  <si>
    <t>From</t>
    <phoneticPr fontId="2"/>
  </si>
  <si>
    <t>To</t>
    <phoneticPr fontId="2"/>
  </si>
  <si>
    <t>Document Type</t>
    <phoneticPr fontId="2"/>
  </si>
  <si>
    <t>Date</t>
    <phoneticPr fontId="2"/>
  </si>
  <si>
    <t>Time</t>
    <phoneticPr fontId="2"/>
  </si>
  <si>
    <t>Paper Size</t>
    <phoneticPr fontId="2"/>
  </si>
  <si>
    <t>Page</t>
    <phoneticPr fontId="2"/>
  </si>
  <si>
    <t>Box</t>
  </si>
  <si>
    <t>BASE CONSOLIDATION IN JAPAN</t>
    <phoneticPr fontId="2"/>
  </si>
  <si>
    <t>PM/ISO - JONATHAN D. STODDART</t>
    <phoneticPr fontId="2"/>
  </si>
  <si>
    <t>PM - MR.SPIERS</t>
    <phoneticPr fontId="2"/>
  </si>
  <si>
    <t>SECRET</t>
    <phoneticPr fontId="2"/>
  </si>
  <si>
    <t>Legal</t>
  </si>
  <si>
    <t>SECURITY CONSULTATIVE COMMITTEE MEETING -  ESTABLISHMENT OF SECURITY CONSULTATIVE GROUP</t>
    <phoneticPr fontId="2"/>
  </si>
  <si>
    <t>AMERICAN EMBASSY TOKYO</t>
    <phoneticPr fontId="2"/>
  </si>
  <si>
    <t>SECRETARY STATE</t>
    <phoneticPr fontId="2"/>
  </si>
  <si>
    <t>CONFIDENTIAL</t>
    <phoneticPr fontId="2"/>
  </si>
  <si>
    <t>TELEGRAM FROM ROGERS</t>
  </si>
  <si>
    <t>LIMITED OFFICIAL USE</t>
    <phoneticPr fontId="2"/>
  </si>
  <si>
    <t>SECURITY CONSULTATIVE COMMITTEE MEETING - PRIOR CONSULTATION</t>
    <phoneticPr fontId="2"/>
  </si>
  <si>
    <t>SCC MEETING: PROPOSED JOINT STATEMENT (SECTION 1)</t>
    <phoneticPr fontId="2"/>
  </si>
  <si>
    <t>SCC MEETING: PROPOSED JOINT STATEMENT (SECTION 2)</t>
  </si>
  <si>
    <t>ESTABLISHMENT OF SECURITY CONSULTATIVE GROUP</t>
    <phoneticPr fontId="2"/>
  </si>
  <si>
    <t>SCC MEETING: JOINT STATEMENT (SECTION 1)</t>
    <phoneticPr fontId="2"/>
  </si>
  <si>
    <t>UNCLASSIFIED</t>
    <phoneticPr fontId="2"/>
  </si>
  <si>
    <t>SCC MEETING: JOINT STATEMENT (SECTION 2)</t>
    <phoneticPr fontId="2"/>
  </si>
  <si>
    <t>FROM AMBASSADOR INGERSOLL AND ADMIRAL GAYLER</t>
    <phoneticPr fontId="2"/>
  </si>
  <si>
    <t>PRESS AND OPOSITION PARTY REACTION TO SCC MEETING</t>
    <phoneticPr fontId="2"/>
  </si>
  <si>
    <t>NEWS LEAKS</t>
    <phoneticPr fontId="2"/>
  </si>
  <si>
    <t>SCC MEETING, JANUARY 23, 1973</t>
    <phoneticPr fontId="2"/>
  </si>
  <si>
    <t>DEPARTMENT OF STATE</t>
    <phoneticPr fontId="2"/>
  </si>
  <si>
    <t>FOREIGN MINISTER OHIRA'S TOUR D HORIZON DURING JAN 23 SECURITY CONSULTATIVE COMMITTEE MEETING</t>
    <phoneticPr fontId="2"/>
  </si>
  <si>
    <t>HOMEPORT CHANGE FOR USS GRAYBACK</t>
    <phoneticPr fontId="2"/>
  </si>
  <si>
    <t>PROPOSED SECURITY SUBCOMMITTEE MEETING</t>
    <phoneticPr fontId="2"/>
  </si>
  <si>
    <t>US - JAPAN SECURITY RELATIONSHIP - PRIOR CONSULTATION</t>
    <phoneticPr fontId="2"/>
  </si>
  <si>
    <t>PROPOSED SSC MEETING</t>
    <phoneticPr fontId="2"/>
  </si>
  <si>
    <t>RETURN OF USS GRAYBACK</t>
    <phoneticPr fontId="2"/>
  </si>
  <si>
    <t>SECURITY CONSULTATIVE GROUP MEETING</t>
    <phoneticPr fontId="2"/>
  </si>
  <si>
    <t>MASTER FACILITIES STUDY - JAPAN</t>
    <phoneticPr fontId="2"/>
  </si>
  <si>
    <t>SECURITY SUBCOMMITTEE</t>
    <phoneticPr fontId="2"/>
  </si>
  <si>
    <t>GUIDANCE RE QUESTIONS ON NUCLEAR CAPABILITY OF US NAVAL VESSELS</t>
    <phoneticPr fontId="2"/>
  </si>
  <si>
    <t>FIRST MEETING SECURITY CONSULTATIVE GROUP</t>
    <phoneticPr fontId="2"/>
  </si>
  <si>
    <t>PAPER FOR GOJ ON DEFENSE PROCUREMENT</t>
    <phoneticPr fontId="2"/>
  </si>
  <si>
    <t>SECRETARY STATE</t>
  </si>
  <si>
    <t>AMERICAN EMBASSY TOKYO</t>
  </si>
  <si>
    <t>Legal</t>
    <phoneticPr fontId="2"/>
  </si>
  <si>
    <t>JAPAN MASTER FACILITIES STUDY</t>
  </si>
  <si>
    <t>SECOND MEETING OF SCG</t>
    <phoneticPr fontId="2"/>
  </si>
  <si>
    <t>SECURITY SUBCOMMITTEE: PRESS GUIDANCE</t>
    <phoneticPr fontId="2"/>
  </si>
  <si>
    <t>OHIRA DISCUSSION</t>
    <phoneticPr fontId="2"/>
  </si>
  <si>
    <t>EIGHTH SECURITY SUBCOMMITTEE MEETING</t>
    <phoneticPr fontId="2"/>
  </si>
  <si>
    <t>LOWER HOUSE ELECTS NEW SPEAKER AND PRIMIN NAMES NEW DEFENSE AGENCY DIRECTOR GENERAL</t>
    <phoneticPr fontId="2"/>
  </si>
  <si>
    <t>THIRD SECURITY CONSULTATIVE GROUP  MEETING - JUNE 11, 1973</t>
    <phoneticPr fontId="2"/>
  </si>
  <si>
    <t>U.S. - JAPANESE DEFENSE COOPERATION, ASIAN DEFENSE ISSUES</t>
    <phoneticPr fontId="2"/>
  </si>
  <si>
    <t>LETTER FROM THOMAS P. SHOESMITH, MINISTER TO RICHARD L.SNEIDER</t>
  </si>
  <si>
    <t>THOMAS P. SHOESMITH, MINISTER</t>
    <phoneticPr fontId="2"/>
  </si>
  <si>
    <t>RICHARD L. SNEIDER</t>
    <phoneticPr fontId="2"/>
  </si>
  <si>
    <t>NIXON/TANAKA SUMMIT BACKGROUND PAPER - IV: US-JAPAN SECURITY RELATIONSHIP: ISSUES AND RECOMMENDATION</t>
    <phoneticPr fontId="2"/>
  </si>
  <si>
    <t>FACT SHEET (ESTIMATED POTENTIAL U.S. MILITARY EQUIPMENT SALES TO JAPAN FOR THE PERIOD JFY 1974-JFY 1978</t>
    <phoneticPr fontId="2"/>
  </si>
  <si>
    <t>NO DATE</t>
    <phoneticPr fontId="2"/>
  </si>
  <si>
    <t>LETTER TO KENNETH RUSH, DEPUTY SECRETARY</t>
  </si>
  <si>
    <t>KENNETH RUSH, DEPUTY SECRETARY</t>
  </si>
  <si>
    <t>CLEMENTS LETTER: MILITARY EQUIPMENT SALES TO JAPAN</t>
    <phoneticPr fontId="2"/>
  </si>
  <si>
    <t>ARTHUR W. HUMMEL</t>
    <phoneticPr fontId="2"/>
  </si>
  <si>
    <t>THE DEPUTY SECRETARY</t>
    <phoneticPr fontId="2"/>
  </si>
  <si>
    <t>U.S. - JAPAN SECURITY RELATIONS</t>
    <phoneticPr fontId="2"/>
  </si>
  <si>
    <t>JAPANESE PROCUREMENT OF U.S. MILITARY EQUIPMENT</t>
    <phoneticPr fontId="2"/>
  </si>
  <si>
    <t>THEODORE L. ERIOT, JR., EXECUTIVE SECRETARY</t>
    <phoneticPr fontId="2"/>
  </si>
  <si>
    <t>MR. HENRY A. KISSSINGER, THE WHITE HOUSE</t>
    <phoneticPr fontId="2"/>
  </si>
  <si>
    <t>JAPANESE DEFENSE ALTERNATIVES</t>
    <phoneticPr fontId="2"/>
  </si>
  <si>
    <t>JOSEPH W. NEUBERT</t>
    <phoneticPr fontId="2"/>
  </si>
  <si>
    <t>MR. RUSH</t>
    <phoneticPr fontId="2"/>
  </si>
  <si>
    <t>STUDY ON JAPANESE DEFENSE ALTERNATIVES</t>
    <phoneticPr fontId="2"/>
  </si>
  <si>
    <t>THOMAS R. PICKERING, EXECUTIVE SECRETARY</t>
    <phoneticPr fontId="2"/>
  </si>
  <si>
    <t>US - JAPAN SECURITY RELATIONSHIP</t>
    <phoneticPr fontId="2"/>
  </si>
  <si>
    <t>EXTENDED DEPLOYMENT DISCUSSIONS WITH THE GOJ</t>
    <phoneticPr fontId="2"/>
  </si>
  <si>
    <t>JCP RENEWS CAMPAIGN AGAINST U.S. - JAPAN MUTUAL SECURITY TREATY AT 12TH PARTY CONGRESS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</si>
</sst>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h:mm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Alignment="0">
      <alignment vertical="center"/>
    </xf>
  </cellStyleXfs>
  <cellXfs count="35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177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177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177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2" applyFont="1">
      <alignment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0" fontId="4" fillId="0" borderId="0" xfId="2" applyFont="1" applyAlignment="1">
      <alignment horizontal="right" vertical="center"/>
    </xf>
    <xf numFmtId="0" fontId="4" fillId="2" borderId="0" xfId="3" applyFont="1">
      <alignment vertical="center"/>
    </xf>
    <xf numFmtId="0" fontId="4" fillId="2" borderId="0" xfId="3" applyFont="1" applyAlignment="1">
      <alignment vertical="center" wrapText="1"/>
    </xf>
    <xf numFmtId="176" fontId="4" fillId="2" borderId="0" xfId="3" applyNumberFormat="1" applyFont="1" applyAlignment="1">
      <alignment vertical="center" wrapText="1"/>
    </xf>
    <xf numFmtId="177" fontId="4" fillId="2" borderId="0" xfId="3" applyNumberFormat="1" applyFont="1" applyAlignment="1">
      <alignment vertical="center" wrapText="1"/>
    </xf>
    <xf numFmtId="0" fontId="4" fillId="2" borderId="0" xfId="3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76" fontId="4" fillId="2" borderId="0" xfId="3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</cellXfs>
  <cellStyles count="4">
    <cellStyle name="20% - アクセント 3" xfId="1" builtinId="38"/>
    <cellStyle name="スタイル 1" xfId="2" xr:uid="{0FE44E95-368D-4FBD-B6F3-165B3D6155C4}"/>
    <cellStyle name="スタイル 2" xfId="3" xr:uid="{46D8A479-3FF2-4453-AA21-ECD4EF00629F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E9E2-FB44-4E38-89C8-D0AA5AEA8EA5}">
  <dimension ref="A1:J124"/>
  <sheetViews>
    <sheetView tabSelected="1" workbookViewId="0"/>
  </sheetViews>
  <sheetFormatPr defaultColWidth="13" defaultRowHeight="12"/>
  <cols>
    <col min="1" max="1" width="5.125" style="11" customWidth="1"/>
    <col min="2" max="2" width="50.375" style="12" customWidth="1"/>
    <col min="3" max="3" width="29.375" style="12" customWidth="1"/>
    <col min="4" max="4" width="25.125" style="12" customWidth="1"/>
    <col min="5" max="5" width="17.25" style="12" customWidth="1"/>
    <col min="6" max="6" width="19.25" style="13" customWidth="1"/>
    <col min="7" max="7" width="6.875" style="14" customWidth="1"/>
    <col min="8" max="8" width="8.125" style="32" customWidth="1"/>
    <col min="9" max="9" width="4.5" style="11" customWidth="1"/>
    <col min="10" max="10" width="5.625" style="11" customWidth="1"/>
    <col min="11" max="16384" width="13" style="11"/>
  </cols>
  <sheetData>
    <row r="1" spans="1:10" s="6" customFormat="1">
      <c r="A1" s="1" t="s">
        <v>0</v>
      </c>
      <c r="B1" s="1"/>
      <c r="C1" s="1"/>
      <c r="D1" s="2"/>
      <c r="E1" s="2"/>
      <c r="F1" s="3"/>
      <c r="G1" s="4"/>
      <c r="H1" s="5"/>
    </row>
    <row r="2" spans="1:10" s="7" customForma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7" t="s">
        <v>8</v>
      </c>
      <c r="I2" s="7" t="s">
        <v>9</v>
      </c>
      <c r="J2" s="7" t="s">
        <v>10</v>
      </c>
    </row>
    <row r="3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3">
        <f>DATE(1973,1,3)</f>
        <v>26667</v>
      </c>
      <c r="H3" s="15" t="s">
        <v>15</v>
      </c>
      <c r="I3" s="11">
        <v>4</v>
      </c>
      <c r="J3" s="11">
        <v>32</v>
      </c>
    </row>
    <row r="4" spans="1:10" s="16" customFormat="1" ht="22.5">
      <c r="A4" s="16">
        <v>2</v>
      </c>
      <c r="B4" s="17" t="s">
        <v>16</v>
      </c>
      <c r="C4" s="17" t="s">
        <v>17</v>
      </c>
      <c r="D4" s="17" t="s">
        <v>18</v>
      </c>
      <c r="E4" s="17" t="s">
        <v>19</v>
      </c>
      <c r="F4" s="18">
        <f>DATE(1973,1,16)</f>
        <v>26680</v>
      </c>
      <c r="G4" s="19">
        <f>TIME(12,20,0)</f>
        <v>0.51388888888888884</v>
      </c>
      <c r="H4" s="20" t="s">
        <v>15</v>
      </c>
      <c r="I4" s="16">
        <v>4</v>
      </c>
      <c r="J4" s="16">
        <v>32</v>
      </c>
    </row>
    <row r="5" spans="1:10">
      <c r="A5" s="11">
        <v>3</v>
      </c>
      <c r="B5" s="12" t="s">
        <v>20</v>
      </c>
      <c r="E5" s="12" t="s">
        <v>21</v>
      </c>
      <c r="F5" s="13">
        <f>DATE(1973,1,16)</f>
        <v>26680</v>
      </c>
      <c r="G5" s="14">
        <f>TIME(16,25,0)</f>
        <v>0.68402777777777779</v>
      </c>
      <c r="H5" s="15" t="s">
        <v>15</v>
      </c>
      <c r="I5" s="11">
        <v>4</v>
      </c>
      <c r="J5" s="11">
        <v>32</v>
      </c>
    </row>
    <row r="6" spans="1:10" s="16" customFormat="1" ht="22.5">
      <c r="A6" s="16">
        <v>4</v>
      </c>
      <c r="B6" s="17" t="s">
        <v>22</v>
      </c>
      <c r="C6" s="17"/>
      <c r="D6" s="17"/>
      <c r="E6" s="17" t="s">
        <v>14</v>
      </c>
      <c r="F6" s="18">
        <f>DATE(1973,1,18)</f>
        <v>26682</v>
      </c>
      <c r="G6" s="19">
        <f>TIME(22,27,0)</f>
        <v>0.93541666666666667</v>
      </c>
      <c r="H6" s="20" t="s">
        <v>15</v>
      </c>
      <c r="I6" s="16">
        <v>2</v>
      </c>
      <c r="J6" s="16">
        <v>32</v>
      </c>
    </row>
    <row r="7" spans="1:10">
      <c r="A7" s="11">
        <v>5</v>
      </c>
      <c r="B7" s="12" t="s">
        <v>23</v>
      </c>
      <c r="C7" s="12" t="s">
        <v>17</v>
      </c>
      <c r="D7" s="12" t="s">
        <v>18</v>
      </c>
      <c r="E7" s="12" t="s">
        <v>19</v>
      </c>
      <c r="F7" s="13">
        <f>DATE(1973,1,20)</f>
        <v>26684</v>
      </c>
      <c r="G7" s="14">
        <f>TIME(20,39,0)</f>
        <v>0.86041666666666672</v>
      </c>
      <c r="H7" s="15" t="s">
        <v>15</v>
      </c>
      <c r="I7" s="11">
        <v>3</v>
      </c>
      <c r="J7" s="11">
        <v>32</v>
      </c>
    </row>
    <row r="8" spans="1:10" s="16" customFormat="1">
      <c r="A8" s="16">
        <v>6</v>
      </c>
      <c r="B8" s="17" t="s">
        <v>24</v>
      </c>
      <c r="C8" s="17" t="s">
        <v>17</v>
      </c>
      <c r="D8" s="17" t="s">
        <v>18</v>
      </c>
      <c r="E8" s="17" t="s">
        <v>19</v>
      </c>
      <c r="F8" s="18">
        <f>DATE(1973,1,20)</f>
        <v>26684</v>
      </c>
      <c r="G8" s="19">
        <f>TIME(20,31,0)</f>
        <v>0.85486111111111107</v>
      </c>
      <c r="H8" s="20" t="s">
        <v>15</v>
      </c>
      <c r="I8" s="16">
        <v>3</v>
      </c>
      <c r="J8" s="16">
        <v>32</v>
      </c>
    </row>
    <row r="9" spans="1:10">
      <c r="A9" s="11">
        <v>7</v>
      </c>
      <c r="B9" s="12" t="s">
        <v>25</v>
      </c>
      <c r="C9" s="12" t="s">
        <v>17</v>
      </c>
      <c r="D9" s="12" t="s">
        <v>18</v>
      </c>
      <c r="E9" s="12" t="s">
        <v>21</v>
      </c>
      <c r="F9" s="13">
        <f>DATE(1973,1,21)</f>
        <v>26685</v>
      </c>
      <c r="G9" s="14">
        <f>TIME(1,17,0)</f>
        <v>5.347222222222222E-2</v>
      </c>
      <c r="H9" s="15" t="s">
        <v>15</v>
      </c>
      <c r="I9" s="11">
        <v>2</v>
      </c>
      <c r="J9" s="11">
        <v>32</v>
      </c>
    </row>
    <row r="10" spans="1:10" s="16" customFormat="1">
      <c r="A10" s="16">
        <v>8</v>
      </c>
      <c r="B10" s="17" t="s">
        <v>26</v>
      </c>
      <c r="C10" s="17" t="s">
        <v>17</v>
      </c>
      <c r="D10" s="17" t="s">
        <v>18</v>
      </c>
      <c r="E10" s="17" t="s">
        <v>27</v>
      </c>
      <c r="F10" s="18">
        <f>DATE(1973,1,23)</f>
        <v>26687</v>
      </c>
      <c r="G10" s="19">
        <f>TIME(10,34,0)</f>
        <v>0.44027777777777777</v>
      </c>
      <c r="H10" s="20" t="s">
        <v>15</v>
      </c>
      <c r="I10" s="16">
        <v>4</v>
      </c>
      <c r="J10" s="16">
        <v>32</v>
      </c>
    </row>
    <row r="11" spans="1:10">
      <c r="A11" s="11">
        <v>9</v>
      </c>
      <c r="B11" s="12" t="s">
        <v>28</v>
      </c>
      <c r="C11" s="12" t="s">
        <v>17</v>
      </c>
      <c r="D11" s="12" t="s">
        <v>18</v>
      </c>
      <c r="E11" s="12" t="s">
        <v>27</v>
      </c>
      <c r="F11" s="13">
        <f>DATE(1973,1,23)</f>
        <v>26687</v>
      </c>
      <c r="G11" s="14">
        <f>TIME(10,40,0)</f>
        <v>0.44444444444444442</v>
      </c>
      <c r="H11" s="15" t="s">
        <v>15</v>
      </c>
      <c r="I11" s="11">
        <v>3</v>
      </c>
      <c r="J11" s="11">
        <v>32</v>
      </c>
    </row>
    <row r="12" spans="1:10" s="16" customFormat="1">
      <c r="A12" s="16">
        <v>10</v>
      </c>
      <c r="B12" s="17" t="s">
        <v>29</v>
      </c>
      <c r="C12" s="17" t="s">
        <v>17</v>
      </c>
      <c r="D12" s="17" t="s">
        <v>18</v>
      </c>
      <c r="E12" s="17" t="s">
        <v>14</v>
      </c>
      <c r="F12" s="18">
        <f>DATE(1973,1,24)</f>
        <v>26688</v>
      </c>
      <c r="G12" s="19">
        <f>TIME(12,1,0)</f>
        <v>0.50069444444444444</v>
      </c>
      <c r="H12" s="20" t="s">
        <v>15</v>
      </c>
      <c r="I12" s="16">
        <v>2</v>
      </c>
      <c r="J12" s="16">
        <v>32</v>
      </c>
    </row>
    <row r="13" spans="1:10">
      <c r="A13" s="11">
        <v>11</v>
      </c>
      <c r="B13" s="12" t="s">
        <v>30</v>
      </c>
      <c r="C13" s="12" t="s">
        <v>17</v>
      </c>
      <c r="D13" s="12" t="s">
        <v>18</v>
      </c>
      <c r="E13" s="12" t="s">
        <v>27</v>
      </c>
      <c r="F13" s="13">
        <f>DATE(1973,1,24)</f>
        <v>26688</v>
      </c>
      <c r="G13" s="14">
        <f>TIME(13,56,0)</f>
        <v>0.5805555555555556</v>
      </c>
      <c r="H13" s="15" t="s">
        <v>15</v>
      </c>
      <c r="I13" s="11">
        <v>2</v>
      </c>
      <c r="J13" s="11">
        <v>32</v>
      </c>
    </row>
    <row r="14" spans="1:10" s="16" customFormat="1">
      <c r="A14" s="16">
        <v>12</v>
      </c>
      <c r="B14" s="17" t="s">
        <v>31</v>
      </c>
      <c r="C14" s="17" t="s">
        <v>17</v>
      </c>
      <c r="D14" s="17" t="s">
        <v>18</v>
      </c>
      <c r="E14" s="17" t="s">
        <v>14</v>
      </c>
      <c r="F14" s="18">
        <f>DATE(1973,1,24)</f>
        <v>26688</v>
      </c>
      <c r="G14" s="19">
        <f>TIME(15,48,0)</f>
        <v>0.65833333333333333</v>
      </c>
      <c r="H14" s="20" t="s">
        <v>15</v>
      </c>
      <c r="I14" s="16">
        <v>2</v>
      </c>
      <c r="J14" s="16">
        <v>32</v>
      </c>
    </row>
    <row r="15" spans="1:10">
      <c r="A15" s="11">
        <v>13</v>
      </c>
      <c r="B15" s="12" t="s">
        <v>32</v>
      </c>
      <c r="C15" s="12" t="s">
        <v>17</v>
      </c>
      <c r="D15" s="12" t="s">
        <v>33</v>
      </c>
      <c r="E15" s="12" t="s">
        <v>19</v>
      </c>
      <c r="F15" s="13">
        <f>DATE(1973,1,31)</f>
        <v>26695</v>
      </c>
      <c r="H15" s="15" t="s">
        <v>15</v>
      </c>
      <c r="I15" s="11">
        <v>13</v>
      </c>
      <c r="J15" s="11">
        <v>32</v>
      </c>
    </row>
    <row r="16" spans="1:10" s="16" customFormat="1" ht="22.5">
      <c r="A16" s="16">
        <v>14</v>
      </c>
      <c r="B16" s="17" t="s">
        <v>34</v>
      </c>
      <c r="C16" s="17" t="s">
        <v>17</v>
      </c>
      <c r="D16" s="17" t="s">
        <v>18</v>
      </c>
      <c r="E16" s="17" t="s">
        <v>19</v>
      </c>
      <c r="F16" s="18">
        <f>DATE(1973,1,31)</f>
        <v>26695</v>
      </c>
      <c r="G16" s="19">
        <f>TIME(7,15,0)</f>
        <v>0.30208333333333331</v>
      </c>
      <c r="H16" s="20" t="s">
        <v>15</v>
      </c>
      <c r="I16" s="16">
        <v>1</v>
      </c>
      <c r="J16" s="16">
        <v>32</v>
      </c>
    </row>
    <row r="17" spans="1:10">
      <c r="A17" s="11">
        <v>15</v>
      </c>
      <c r="B17" s="12" t="s">
        <v>35</v>
      </c>
      <c r="E17" s="12" t="s">
        <v>19</v>
      </c>
      <c r="F17" s="13">
        <f>DATE(1973,1,31)</f>
        <v>26695</v>
      </c>
      <c r="G17" s="14">
        <f>TIME(19,43,0)</f>
        <v>0.82152777777777775</v>
      </c>
      <c r="H17" s="15" t="s">
        <v>15</v>
      </c>
      <c r="I17" s="11">
        <v>1</v>
      </c>
      <c r="J17" s="11">
        <v>32</v>
      </c>
    </row>
    <row r="18" spans="1:10" s="16" customFormat="1">
      <c r="A18" s="16">
        <v>16</v>
      </c>
      <c r="B18" s="17" t="s">
        <v>36</v>
      </c>
      <c r="C18" s="17" t="s">
        <v>17</v>
      </c>
      <c r="D18" s="17" t="s">
        <v>18</v>
      </c>
      <c r="E18" s="17" t="s">
        <v>19</v>
      </c>
      <c r="F18" s="18">
        <f>DATE(1973,2,1)</f>
        <v>26696</v>
      </c>
      <c r="G18" s="19">
        <f>TIME(6,34,0)</f>
        <v>0.27361111111111114</v>
      </c>
      <c r="H18" s="20" t="s">
        <v>15</v>
      </c>
      <c r="I18" s="16">
        <v>1</v>
      </c>
      <c r="J18" s="16">
        <v>32</v>
      </c>
    </row>
    <row r="19" spans="1:10">
      <c r="A19" s="11">
        <v>17</v>
      </c>
      <c r="B19" s="12" t="s">
        <v>37</v>
      </c>
      <c r="C19" s="12" t="s">
        <v>17</v>
      </c>
      <c r="D19" s="12" t="s">
        <v>18</v>
      </c>
      <c r="E19" s="12" t="s">
        <v>14</v>
      </c>
      <c r="F19" s="13">
        <f>DATE(1973,2,2)</f>
        <v>26697</v>
      </c>
      <c r="G19" s="14">
        <f>TIME(10,6,0)</f>
        <v>0.42083333333333334</v>
      </c>
      <c r="H19" s="15" t="s">
        <v>15</v>
      </c>
      <c r="I19" s="11">
        <v>3</v>
      </c>
      <c r="J19" s="11">
        <v>32</v>
      </c>
    </row>
    <row r="20" spans="1:10" s="16" customFormat="1">
      <c r="A20" s="16">
        <v>18</v>
      </c>
      <c r="B20" s="17" t="s">
        <v>38</v>
      </c>
      <c r="C20" s="17"/>
      <c r="D20" s="17"/>
      <c r="E20" s="17" t="s">
        <v>19</v>
      </c>
      <c r="F20" s="18">
        <f>DATE(1973,2,3)</f>
        <v>26698</v>
      </c>
      <c r="G20" s="19">
        <f>TIME(0,41,0)</f>
        <v>2.8472222222222222E-2</v>
      </c>
      <c r="H20" s="20" t="s">
        <v>15</v>
      </c>
      <c r="I20" s="16">
        <v>1</v>
      </c>
      <c r="J20" s="16">
        <v>32</v>
      </c>
    </row>
    <row r="21" spans="1:10">
      <c r="A21" s="11">
        <v>19</v>
      </c>
      <c r="B21" s="12" t="s">
        <v>35</v>
      </c>
      <c r="E21" s="12" t="s">
        <v>19</v>
      </c>
      <c r="F21" s="13">
        <f>DATE(1973,2,26)</f>
        <v>26721</v>
      </c>
      <c r="G21" s="14">
        <f>TIME(15,21,0)</f>
        <v>0.63958333333333328</v>
      </c>
      <c r="H21" s="15" t="s">
        <v>15</v>
      </c>
      <c r="I21" s="11">
        <v>2</v>
      </c>
      <c r="J21" s="11">
        <v>32</v>
      </c>
    </row>
    <row r="22" spans="1:10" s="16" customFormat="1">
      <c r="A22" s="16">
        <v>20</v>
      </c>
      <c r="B22" s="17" t="s">
        <v>39</v>
      </c>
      <c r="C22" s="17" t="s">
        <v>17</v>
      </c>
      <c r="D22" s="17" t="s">
        <v>18</v>
      </c>
      <c r="E22" s="17" t="s">
        <v>19</v>
      </c>
      <c r="F22" s="18">
        <f>DATE(1973,2,27)</f>
        <v>26722</v>
      </c>
      <c r="G22" s="19">
        <f>TIME(6,28,0)</f>
        <v>0.26944444444444443</v>
      </c>
      <c r="H22" s="20" t="s">
        <v>15</v>
      </c>
      <c r="I22" s="16">
        <v>1</v>
      </c>
      <c r="J22" s="16">
        <v>32</v>
      </c>
    </row>
    <row r="23" spans="1:10">
      <c r="A23" s="11">
        <v>21</v>
      </c>
      <c r="B23" s="12" t="s">
        <v>40</v>
      </c>
      <c r="C23" s="12" t="s">
        <v>17</v>
      </c>
      <c r="D23" s="12" t="s">
        <v>18</v>
      </c>
      <c r="E23" s="12" t="s">
        <v>19</v>
      </c>
      <c r="F23" s="13">
        <f>DATE(1973,3,28)</f>
        <v>26751</v>
      </c>
      <c r="G23" s="14">
        <f>TIME(10,28,0)</f>
        <v>0.43611111111111112</v>
      </c>
      <c r="H23" s="15" t="s">
        <v>15</v>
      </c>
      <c r="I23" s="11">
        <v>3</v>
      </c>
      <c r="J23" s="11">
        <v>32</v>
      </c>
    </row>
    <row r="24" spans="1:10" s="16" customFormat="1">
      <c r="A24" s="16">
        <v>22</v>
      </c>
      <c r="B24" s="17" t="s">
        <v>41</v>
      </c>
      <c r="C24" s="17"/>
      <c r="D24" s="17"/>
      <c r="E24" s="17" t="s">
        <v>14</v>
      </c>
      <c r="F24" s="18">
        <f>DATE(1973,4,10)</f>
        <v>26764</v>
      </c>
      <c r="G24" s="19">
        <f>TIME(0,40,0)</f>
        <v>2.7777777777777776E-2</v>
      </c>
      <c r="H24" s="20" t="s">
        <v>15</v>
      </c>
      <c r="I24" s="16">
        <v>2</v>
      </c>
      <c r="J24" s="16">
        <v>32</v>
      </c>
    </row>
    <row r="25" spans="1:10">
      <c r="A25" s="11">
        <v>23</v>
      </c>
      <c r="B25" s="12" t="s">
        <v>42</v>
      </c>
      <c r="C25" s="12" t="s">
        <v>17</v>
      </c>
      <c r="D25" s="12" t="s">
        <v>18</v>
      </c>
      <c r="E25" s="12" t="s">
        <v>19</v>
      </c>
      <c r="F25" s="13">
        <f>DATE(1973,4,10)</f>
        <v>26764</v>
      </c>
      <c r="G25" s="14">
        <f>TIME(8,59,0)</f>
        <v>0.37430555555555556</v>
      </c>
      <c r="H25" s="15" t="s">
        <v>15</v>
      </c>
      <c r="I25" s="11">
        <v>1</v>
      </c>
      <c r="J25" s="11">
        <v>32</v>
      </c>
    </row>
    <row r="26" spans="1:10" s="16" customFormat="1" ht="22.5">
      <c r="A26" s="16">
        <v>24</v>
      </c>
      <c r="B26" s="17" t="s">
        <v>43</v>
      </c>
      <c r="C26" s="17"/>
      <c r="D26" s="17"/>
      <c r="E26" s="17" t="s">
        <v>14</v>
      </c>
      <c r="F26" s="18">
        <f>DATE(1973,4,19)</f>
        <v>26773</v>
      </c>
      <c r="G26" s="19">
        <f>TIME(0,30,0)</f>
        <v>2.0833333333333332E-2</v>
      </c>
      <c r="H26" s="20" t="s">
        <v>15</v>
      </c>
      <c r="I26" s="16">
        <v>1</v>
      </c>
      <c r="J26" s="16">
        <v>32</v>
      </c>
    </row>
    <row r="27" spans="1:10" s="21" customFormat="1">
      <c r="A27" s="21">
        <v>25</v>
      </c>
      <c r="B27" s="21" t="s">
        <v>44</v>
      </c>
      <c r="C27" s="21" t="s">
        <v>17</v>
      </c>
      <c r="D27" s="21" t="s">
        <v>18</v>
      </c>
      <c r="E27" s="21" t="s">
        <v>19</v>
      </c>
      <c r="F27" s="22">
        <f>DATE(1973,4,24)</f>
        <v>26778</v>
      </c>
      <c r="G27" s="23">
        <f>TIME(21,12,0)</f>
        <v>0.8833333333333333</v>
      </c>
      <c r="H27" s="24" t="s">
        <v>15</v>
      </c>
      <c r="I27" s="21">
        <v>4</v>
      </c>
      <c r="J27" s="21">
        <v>32</v>
      </c>
    </row>
    <row r="28" spans="1:10" s="25" customFormat="1">
      <c r="A28" s="25">
        <v>26</v>
      </c>
      <c r="B28" s="26" t="s">
        <v>45</v>
      </c>
      <c r="C28" s="26" t="s">
        <v>46</v>
      </c>
      <c r="D28" s="26" t="s">
        <v>47</v>
      </c>
      <c r="E28" s="26" t="s">
        <v>14</v>
      </c>
      <c r="F28" s="27">
        <f>DATE(1973,4,27)</f>
        <v>26781</v>
      </c>
      <c r="G28" s="28">
        <f>TIME(18,15,0)</f>
        <v>0.76041666666666663</v>
      </c>
      <c r="H28" s="29" t="s">
        <v>48</v>
      </c>
      <c r="I28" s="26">
        <v>3</v>
      </c>
      <c r="J28" s="25">
        <v>32</v>
      </c>
    </row>
    <row r="29" spans="1:10" s="21" customFormat="1">
      <c r="A29" s="21">
        <v>27</v>
      </c>
      <c r="B29" s="21" t="s">
        <v>49</v>
      </c>
      <c r="C29" s="21" t="s">
        <v>17</v>
      </c>
      <c r="D29" s="21" t="s">
        <v>18</v>
      </c>
      <c r="E29" s="21" t="s">
        <v>19</v>
      </c>
      <c r="F29" s="22">
        <f>DATE(1973,5,5)</f>
        <v>26789</v>
      </c>
      <c r="G29" s="23">
        <f>TIME(5,41,0)</f>
        <v>0.23680555555555555</v>
      </c>
      <c r="H29" s="24" t="s">
        <v>15</v>
      </c>
      <c r="I29" s="21">
        <v>1</v>
      </c>
      <c r="J29" s="21">
        <v>32</v>
      </c>
    </row>
    <row r="30" spans="1:10" s="25" customFormat="1">
      <c r="A30" s="25">
        <v>28</v>
      </c>
      <c r="B30" s="26" t="s">
        <v>50</v>
      </c>
      <c r="C30" s="26" t="s">
        <v>17</v>
      </c>
      <c r="D30" s="26" t="s">
        <v>18</v>
      </c>
      <c r="E30" s="26" t="s">
        <v>19</v>
      </c>
      <c r="F30" s="27">
        <f>DATE(1973,5,18)</f>
        <v>26802</v>
      </c>
      <c r="G30" s="28">
        <f>TIME(2,5,0)</f>
        <v>8.6805555555555552E-2</v>
      </c>
      <c r="H30" s="29" t="s">
        <v>15</v>
      </c>
      <c r="I30" s="25">
        <v>3</v>
      </c>
      <c r="J30" s="25">
        <v>32</v>
      </c>
    </row>
    <row r="31" spans="1:10" s="21" customFormat="1">
      <c r="A31" s="21">
        <v>29</v>
      </c>
      <c r="B31" s="21" t="s">
        <v>41</v>
      </c>
      <c r="C31" s="21" t="s">
        <v>17</v>
      </c>
      <c r="D31" s="21" t="s">
        <v>46</v>
      </c>
      <c r="E31" s="21" t="s">
        <v>14</v>
      </c>
      <c r="F31" s="22">
        <f>DATE(1973,5,18)</f>
        <v>26802</v>
      </c>
      <c r="G31" s="23">
        <f>TIME(7,35,0)</f>
        <v>0.31597222222222221</v>
      </c>
      <c r="H31" s="24" t="s">
        <v>48</v>
      </c>
      <c r="I31" s="21">
        <v>4</v>
      </c>
      <c r="J31" s="21">
        <v>32</v>
      </c>
    </row>
    <row r="32" spans="1:10" s="25" customFormat="1">
      <c r="A32" s="25">
        <v>30</v>
      </c>
      <c r="B32" s="26" t="s">
        <v>51</v>
      </c>
      <c r="C32" s="26" t="s">
        <v>17</v>
      </c>
      <c r="D32" s="26" t="s">
        <v>18</v>
      </c>
      <c r="E32" s="26" t="s">
        <v>21</v>
      </c>
      <c r="F32" s="27">
        <f>DATE(1973,5,25)</f>
        <v>26809</v>
      </c>
      <c r="G32" s="28">
        <f>TIME(8,13,0)</f>
        <v>0.34236111111111112</v>
      </c>
      <c r="H32" s="29" t="s">
        <v>15</v>
      </c>
      <c r="I32" s="25">
        <v>3</v>
      </c>
      <c r="J32" s="25">
        <v>32</v>
      </c>
    </row>
    <row r="33" spans="1:10" s="21" customFormat="1">
      <c r="A33" s="21">
        <v>31</v>
      </c>
      <c r="B33" s="21" t="s">
        <v>52</v>
      </c>
      <c r="C33" s="21" t="s">
        <v>17</v>
      </c>
      <c r="D33" s="21" t="s">
        <v>18</v>
      </c>
      <c r="E33" s="21" t="s">
        <v>14</v>
      </c>
      <c r="F33" s="22">
        <f>DATE(1973,5,29)</f>
        <v>26813</v>
      </c>
      <c r="G33" s="23">
        <f>TIME(12,12,0)</f>
        <v>0.5083333333333333</v>
      </c>
      <c r="H33" s="24" t="s">
        <v>15</v>
      </c>
      <c r="I33" s="21">
        <v>2</v>
      </c>
      <c r="J33" s="21">
        <v>32</v>
      </c>
    </row>
    <row r="34" spans="1:10" s="16" customFormat="1">
      <c r="A34" s="16">
        <v>32</v>
      </c>
      <c r="B34" s="17" t="s">
        <v>53</v>
      </c>
      <c r="C34" s="17" t="s">
        <v>17</v>
      </c>
      <c r="D34" s="17" t="s">
        <v>18</v>
      </c>
      <c r="E34" s="17" t="s">
        <v>14</v>
      </c>
      <c r="F34" s="18">
        <f>DATE(1973,5,30)</f>
        <v>26814</v>
      </c>
      <c r="G34" s="19">
        <f>TIME(12,31,0)</f>
        <v>0.52152777777777781</v>
      </c>
      <c r="H34" s="20" t="s">
        <v>15</v>
      </c>
      <c r="I34" s="16">
        <v>4</v>
      </c>
      <c r="J34" s="16">
        <v>32</v>
      </c>
    </row>
    <row r="35" spans="1:10" ht="22.5">
      <c r="A35" s="11">
        <v>33</v>
      </c>
      <c r="B35" s="12" t="s">
        <v>54</v>
      </c>
      <c r="C35" s="12" t="s">
        <v>17</v>
      </c>
      <c r="D35" s="12" t="s">
        <v>18</v>
      </c>
      <c r="E35" s="12" t="s">
        <v>21</v>
      </c>
      <c r="F35" s="13">
        <f>DATE(1973,5,30)</f>
        <v>26814</v>
      </c>
      <c r="G35" s="14">
        <f>TIME(12,45,0)</f>
        <v>0.53125</v>
      </c>
      <c r="H35" s="15" t="s">
        <v>15</v>
      </c>
      <c r="I35" s="11">
        <v>1</v>
      </c>
      <c r="J35" s="11">
        <v>32</v>
      </c>
    </row>
    <row r="36" spans="1:10" s="25" customFormat="1">
      <c r="A36" s="25">
        <v>34</v>
      </c>
      <c r="B36" s="26" t="s">
        <v>55</v>
      </c>
      <c r="C36" s="26" t="s">
        <v>17</v>
      </c>
      <c r="D36" s="26" t="s">
        <v>18</v>
      </c>
      <c r="E36" s="26" t="s">
        <v>19</v>
      </c>
      <c r="F36" s="27">
        <f>DATE(1973,6,14)</f>
        <v>26829</v>
      </c>
      <c r="G36" s="28">
        <f>TIME(12,50,0)</f>
        <v>0.53472222222222221</v>
      </c>
      <c r="H36" s="29" t="s">
        <v>15</v>
      </c>
      <c r="I36" s="25">
        <v>3</v>
      </c>
      <c r="J36" s="25">
        <v>32</v>
      </c>
    </row>
    <row r="37" spans="1:10" s="21" customFormat="1">
      <c r="A37" s="21">
        <v>35</v>
      </c>
      <c r="B37" s="30" t="s">
        <v>56</v>
      </c>
      <c r="E37" s="21" t="s">
        <v>14</v>
      </c>
      <c r="F37" s="22">
        <f>DATE(1973,6,27)</f>
        <v>26842</v>
      </c>
      <c r="G37" s="23"/>
      <c r="H37" s="24" t="s">
        <v>15</v>
      </c>
      <c r="I37" s="21">
        <v>2</v>
      </c>
      <c r="J37" s="21">
        <v>32</v>
      </c>
    </row>
    <row r="38" spans="1:10" s="25" customFormat="1" ht="22.5">
      <c r="A38" s="25">
        <v>36</v>
      </c>
      <c r="B38" s="26" t="s">
        <v>57</v>
      </c>
      <c r="C38" s="26" t="s">
        <v>58</v>
      </c>
      <c r="D38" s="26" t="s">
        <v>59</v>
      </c>
      <c r="E38" s="26" t="s">
        <v>14</v>
      </c>
      <c r="F38" s="27">
        <f>DATE(1973,6,27)</f>
        <v>26842</v>
      </c>
      <c r="G38" s="28"/>
      <c r="H38" s="29" t="s">
        <v>15</v>
      </c>
      <c r="I38" s="25">
        <v>3</v>
      </c>
      <c r="J38" s="25">
        <v>32</v>
      </c>
    </row>
    <row r="39" spans="1:10" s="21" customFormat="1" ht="22.5">
      <c r="A39" s="21">
        <v>37</v>
      </c>
      <c r="B39" s="30" t="s">
        <v>60</v>
      </c>
      <c r="C39" s="21" t="s">
        <v>17</v>
      </c>
      <c r="D39" s="21" t="s">
        <v>18</v>
      </c>
      <c r="E39" s="21" t="s">
        <v>14</v>
      </c>
      <c r="F39" s="22">
        <f>DATE(1973,6,29)</f>
        <v>26844</v>
      </c>
      <c r="G39" s="23">
        <f>TIME(16,12,0)</f>
        <v>0.67500000000000004</v>
      </c>
      <c r="H39" s="24" t="s">
        <v>48</v>
      </c>
      <c r="I39" s="21">
        <v>1</v>
      </c>
      <c r="J39" s="21">
        <v>32</v>
      </c>
    </row>
    <row r="40" spans="1:10" s="25" customFormat="1" ht="22.5">
      <c r="A40" s="25">
        <v>38</v>
      </c>
      <c r="B40" s="26" t="s">
        <v>61</v>
      </c>
      <c r="C40" s="26"/>
      <c r="D40" s="26"/>
      <c r="E40" s="26" t="s">
        <v>19</v>
      </c>
      <c r="F40" s="31" t="s">
        <v>62</v>
      </c>
      <c r="G40" s="28"/>
      <c r="H40" s="29" t="s">
        <v>48</v>
      </c>
      <c r="I40" s="26">
        <v>2</v>
      </c>
      <c r="J40" s="25">
        <v>32</v>
      </c>
    </row>
    <row r="41" spans="1:10" s="21" customFormat="1" ht="22.5">
      <c r="A41" s="21">
        <v>39</v>
      </c>
      <c r="B41" s="21" t="s">
        <v>63</v>
      </c>
      <c r="D41" s="30" t="s">
        <v>64</v>
      </c>
      <c r="E41" s="21" t="s">
        <v>14</v>
      </c>
      <c r="F41" s="22">
        <f>DATE(1973,7,19)</f>
        <v>26864</v>
      </c>
      <c r="G41" s="23"/>
      <c r="H41" s="24" t="s">
        <v>48</v>
      </c>
      <c r="I41" s="21">
        <v>2</v>
      </c>
      <c r="J41" s="21">
        <v>32</v>
      </c>
    </row>
    <row r="42" spans="1:10" s="25" customFormat="1">
      <c r="A42" s="25">
        <v>40</v>
      </c>
      <c r="B42" s="26" t="s">
        <v>65</v>
      </c>
      <c r="C42" s="26" t="s">
        <v>66</v>
      </c>
      <c r="D42" s="26" t="s">
        <v>67</v>
      </c>
      <c r="E42" s="26" t="s">
        <v>14</v>
      </c>
      <c r="F42" s="27">
        <f>DATE(1973,7,26)</f>
        <v>26871</v>
      </c>
      <c r="G42" s="28"/>
      <c r="H42" s="29" t="s">
        <v>48</v>
      </c>
      <c r="I42" s="26">
        <v>1</v>
      </c>
      <c r="J42" s="25">
        <v>32</v>
      </c>
    </row>
    <row r="43" spans="1:10" s="21" customFormat="1">
      <c r="A43" s="21">
        <v>41</v>
      </c>
      <c r="B43" s="21" t="s">
        <v>68</v>
      </c>
      <c r="E43" s="21" t="s">
        <v>14</v>
      </c>
      <c r="F43" s="22">
        <f>DATE(1973,7,26)</f>
        <v>26871</v>
      </c>
      <c r="G43" s="23"/>
      <c r="H43" s="24" t="s">
        <v>15</v>
      </c>
      <c r="I43" s="21">
        <v>3</v>
      </c>
      <c r="J43" s="21">
        <v>32</v>
      </c>
    </row>
    <row r="44" spans="1:10" s="25" customFormat="1" ht="22.5">
      <c r="A44" s="25">
        <v>42</v>
      </c>
      <c r="B44" s="26" t="s">
        <v>69</v>
      </c>
      <c r="C44" s="26" t="s">
        <v>70</v>
      </c>
      <c r="D44" s="26" t="s">
        <v>71</v>
      </c>
      <c r="E44" s="26" t="s">
        <v>14</v>
      </c>
      <c r="F44" s="27">
        <f>DATE(1973,7,27)</f>
        <v>26872</v>
      </c>
      <c r="G44" s="28"/>
      <c r="H44" s="29" t="s">
        <v>48</v>
      </c>
      <c r="I44" s="26">
        <v>3</v>
      </c>
      <c r="J44" s="25">
        <v>32</v>
      </c>
    </row>
    <row r="45" spans="1:10" s="21" customFormat="1">
      <c r="A45" s="21">
        <v>43</v>
      </c>
      <c r="B45" s="21" t="s">
        <v>72</v>
      </c>
      <c r="C45" s="21" t="s">
        <v>73</v>
      </c>
      <c r="D45" s="21" t="s">
        <v>74</v>
      </c>
      <c r="E45" s="21" t="s">
        <v>14</v>
      </c>
      <c r="F45" s="22">
        <f>DATE(1973,8,2)</f>
        <v>26878</v>
      </c>
      <c r="G45" s="23"/>
      <c r="H45" s="24" t="s">
        <v>48</v>
      </c>
      <c r="I45" s="21">
        <v>1</v>
      </c>
      <c r="J45" s="21">
        <v>32</v>
      </c>
    </row>
    <row r="46" spans="1:10" s="25" customFormat="1" ht="22.5">
      <c r="A46" s="25">
        <v>44</v>
      </c>
      <c r="B46" s="26" t="s">
        <v>75</v>
      </c>
      <c r="C46" s="26" t="s">
        <v>76</v>
      </c>
      <c r="D46" s="26"/>
      <c r="E46" s="26" t="s">
        <v>14</v>
      </c>
      <c r="F46" s="27">
        <f>DATE(1973,8,3)</f>
        <v>26879</v>
      </c>
      <c r="G46" s="28"/>
      <c r="H46" s="29" t="s">
        <v>48</v>
      </c>
      <c r="I46" s="26">
        <v>23</v>
      </c>
      <c r="J46" s="25">
        <v>32</v>
      </c>
    </row>
    <row r="47" spans="1:10" s="21" customFormat="1">
      <c r="A47" s="21">
        <v>45</v>
      </c>
      <c r="B47" s="21" t="s">
        <v>77</v>
      </c>
      <c r="E47" s="21" t="s">
        <v>14</v>
      </c>
      <c r="F47" s="22">
        <f>DATE(1973,9,27)</f>
        <v>26934</v>
      </c>
      <c r="G47" s="23"/>
      <c r="H47" s="24" t="s">
        <v>15</v>
      </c>
      <c r="I47" s="21">
        <v>3</v>
      </c>
      <c r="J47" s="21">
        <v>32</v>
      </c>
    </row>
    <row r="48" spans="1:10" s="25" customFormat="1" ht="22.5">
      <c r="A48" s="25">
        <v>46</v>
      </c>
      <c r="B48" s="26" t="s">
        <v>57</v>
      </c>
      <c r="C48" s="26" t="s">
        <v>58</v>
      </c>
      <c r="D48" s="26" t="s">
        <v>59</v>
      </c>
      <c r="E48" s="26" t="s">
        <v>19</v>
      </c>
      <c r="F48" s="27">
        <f>DATE(1973,10,24)</f>
        <v>26961</v>
      </c>
      <c r="G48" s="28"/>
      <c r="H48" s="29" t="s">
        <v>15</v>
      </c>
      <c r="I48" s="25">
        <v>1</v>
      </c>
      <c r="J48" s="25">
        <v>32</v>
      </c>
    </row>
    <row r="49" spans="1:10" s="21" customFormat="1">
      <c r="A49" s="21">
        <v>47</v>
      </c>
      <c r="B49" s="21" t="s">
        <v>78</v>
      </c>
      <c r="C49" s="21" t="s">
        <v>18</v>
      </c>
      <c r="D49" s="21" t="s">
        <v>17</v>
      </c>
      <c r="E49" s="21" t="s">
        <v>14</v>
      </c>
      <c r="F49" s="22">
        <f>DATE(1973,10,25)</f>
        <v>26962</v>
      </c>
      <c r="G49" s="23">
        <f>TIME(22,21,0)</f>
        <v>0.93125000000000002</v>
      </c>
      <c r="H49" s="24" t="s">
        <v>15</v>
      </c>
      <c r="I49" s="21">
        <v>2</v>
      </c>
      <c r="J49" s="21">
        <v>32</v>
      </c>
    </row>
    <row r="50" spans="1:10" s="25" customFormat="1" ht="22.5">
      <c r="A50" s="25">
        <v>48</v>
      </c>
      <c r="B50" s="26" t="s">
        <v>79</v>
      </c>
      <c r="C50" s="26" t="s">
        <v>17</v>
      </c>
      <c r="D50" s="26" t="s">
        <v>33</v>
      </c>
      <c r="E50" s="26" t="s">
        <v>21</v>
      </c>
      <c r="F50" s="27">
        <f>DATE(1973,12,7)</f>
        <v>27005</v>
      </c>
      <c r="G50" s="28"/>
      <c r="H50" s="29" t="s">
        <v>15</v>
      </c>
      <c r="I50" s="25">
        <v>2</v>
      </c>
      <c r="J50" s="25">
        <v>32</v>
      </c>
    </row>
    <row r="51" spans="1:10">
      <c r="I51" s="11">
        <f>SUM(I3:I50)</f>
        <v>142</v>
      </c>
    </row>
    <row r="57" spans="1:10">
      <c r="E57" s="13"/>
    </row>
    <row r="58" spans="1:10">
      <c r="B58" s="11"/>
      <c r="C58" s="11"/>
      <c r="D58" s="11"/>
      <c r="E58" s="11"/>
      <c r="F58" s="33"/>
      <c r="G58" s="34"/>
    </row>
    <row r="59" spans="1:10">
      <c r="B59" s="11"/>
      <c r="C59" s="11"/>
      <c r="D59" s="11"/>
      <c r="E59" s="11"/>
      <c r="F59" s="33"/>
      <c r="G59" s="34"/>
    </row>
    <row r="60" spans="1:10">
      <c r="B60" s="11"/>
      <c r="C60" s="11"/>
      <c r="D60" s="11"/>
      <c r="E60" s="11"/>
      <c r="F60" s="33"/>
      <c r="G60" s="34"/>
    </row>
    <row r="61" spans="1:10">
      <c r="B61" s="11"/>
      <c r="C61" s="11"/>
      <c r="D61" s="11"/>
      <c r="E61" s="11"/>
      <c r="F61" s="33"/>
      <c r="G61" s="34"/>
    </row>
    <row r="62" spans="1:10">
      <c r="B62" s="11"/>
      <c r="C62" s="11"/>
      <c r="D62" s="11"/>
      <c r="E62" s="11"/>
      <c r="F62" s="33"/>
      <c r="G62" s="34"/>
    </row>
    <row r="63" spans="1:10">
      <c r="B63" s="11"/>
      <c r="C63" s="11"/>
      <c r="D63" s="11"/>
      <c r="E63" s="11"/>
      <c r="F63" s="33"/>
      <c r="G63" s="34"/>
    </row>
    <row r="64" spans="1:10">
      <c r="B64" s="11"/>
      <c r="C64" s="11"/>
      <c r="D64" s="11"/>
      <c r="E64" s="11"/>
      <c r="F64" s="33"/>
      <c r="G64" s="34"/>
    </row>
    <row r="65" spans="2:7">
      <c r="B65" s="11"/>
      <c r="C65" s="11"/>
      <c r="D65" s="11"/>
      <c r="E65" s="11"/>
      <c r="F65" s="33"/>
      <c r="G65" s="34"/>
    </row>
    <row r="66" spans="2:7">
      <c r="B66" s="11"/>
      <c r="C66" s="11"/>
      <c r="D66" s="11"/>
      <c r="E66" s="11"/>
      <c r="F66" s="33"/>
      <c r="G66" s="34"/>
    </row>
    <row r="67" spans="2:7">
      <c r="B67" s="11"/>
      <c r="C67" s="11"/>
      <c r="D67" s="11"/>
      <c r="E67" s="11"/>
      <c r="F67" s="33"/>
      <c r="G67" s="34"/>
    </row>
    <row r="68" spans="2:7">
      <c r="B68" s="11"/>
      <c r="C68" s="11"/>
      <c r="D68" s="11"/>
      <c r="E68" s="11"/>
      <c r="F68" s="33"/>
      <c r="G68" s="34"/>
    </row>
    <row r="69" spans="2:7">
      <c r="B69" s="11"/>
      <c r="C69" s="11"/>
      <c r="D69" s="11"/>
      <c r="E69" s="11"/>
      <c r="F69" s="33"/>
      <c r="G69" s="34"/>
    </row>
    <row r="70" spans="2:7">
      <c r="B70" s="11"/>
      <c r="C70" s="11"/>
      <c r="D70" s="11"/>
      <c r="E70" s="11"/>
      <c r="F70" s="33"/>
      <c r="G70" s="34"/>
    </row>
    <row r="71" spans="2:7">
      <c r="B71" s="11"/>
      <c r="C71" s="11"/>
      <c r="D71" s="11"/>
      <c r="E71" s="11"/>
      <c r="F71" s="33"/>
      <c r="G71" s="34"/>
    </row>
    <row r="72" spans="2:7">
      <c r="B72" s="11"/>
      <c r="C72" s="11"/>
      <c r="D72" s="11"/>
      <c r="E72" s="11"/>
      <c r="F72" s="33"/>
      <c r="G72" s="34"/>
    </row>
    <row r="73" spans="2:7">
      <c r="B73" s="11"/>
      <c r="C73" s="11"/>
      <c r="D73" s="11"/>
      <c r="E73" s="11"/>
      <c r="F73" s="33"/>
      <c r="G73" s="34"/>
    </row>
    <row r="74" spans="2:7">
      <c r="B74" s="11"/>
      <c r="C74" s="11"/>
      <c r="D74" s="11"/>
      <c r="E74" s="11"/>
      <c r="F74" s="33"/>
      <c r="G74" s="34"/>
    </row>
    <row r="75" spans="2:7">
      <c r="B75" s="11"/>
      <c r="C75" s="11"/>
      <c r="D75" s="11"/>
      <c r="E75" s="11"/>
      <c r="F75" s="33"/>
      <c r="G75" s="34"/>
    </row>
    <row r="76" spans="2:7">
      <c r="B76" s="11"/>
      <c r="C76" s="11"/>
      <c r="D76" s="11"/>
      <c r="E76" s="11"/>
      <c r="F76" s="33"/>
      <c r="G76" s="34"/>
    </row>
    <row r="77" spans="2:7">
      <c r="B77" s="11"/>
      <c r="C77" s="11"/>
      <c r="D77" s="11"/>
      <c r="E77" s="11"/>
      <c r="F77" s="33"/>
      <c r="G77" s="34"/>
    </row>
    <row r="78" spans="2:7">
      <c r="B78" s="11"/>
      <c r="C78" s="11"/>
      <c r="D78" s="11"/>
      <c r="E78" s="11"/>
      <c r="F78" s="33"/>
      <c r="G78" s="34"/>
    </row>
    <row r="79" spans="2:7">
      <c r="B79" s="11"/>
      <c r="C79" s="11"/>
      <c r="D79" s="11"/>
      <c r="E79" s="11"/>
      <c r="F79" s="33"/>
      <c r="G79" s="34"/>
    </row>
    <row r="80" spans="2:7">
      <c r="B80" s="11"/>
      <c r="C80" s="11"/>
      <c r="D80" s="11"/>
      <c r="E80" s="11"/>
      <c r="F80" s="33"/>
      <c r="G80" s="34"/>
    </row>
    <row r="81" spans="2:7">
      <c r="B81" s="11"/>
      <c r="C81" s="11"/>
      <c r="D81" s="11"/>
      <c r="E81" s="11"/>
      <c r="F81" s="33"/>
      <c r="G81" s="34"/>
    </row>
    <row r="82" spans="2:7">
      <c r="B82" s="11"/>
      <c r="C82" s="11"/>
      <c r="D82" s="11"/>
      <c r="E82" s="11"/>
      <c r="F82" s="33"/>
      <c r="G82" s="34"/>
    </row>
    <row r="83" spans="2:7">
      <c r="B83" s="11"/>
      <c r="C83" s="11"/>
      <c r="D83" s="11"/>
      <c r="E83" s="11"/>
      <c r="F83" s="33"/>
      <c r="G83" s="34"/>
    </row>
    <row r="84" spans="2:7">
      <c r="B84" s="11"/>
      <c r="C84" s="11"/>
      <c r="D84" s="11"/>
      <c r="E84" s="11"/>
      <c r="F84" s="33"/>
      <c r="G84" s="34"/>
    </row>
    <row r="85" spans="2:7">
      <c r="B85" s="11"/>
      <c r="C85" s="11"/>
      <c r="D85" s="11"/>
      <c r="E85" s="11"/>
      <c r="F85" s="33"/>
      <c r="G85" s="34"/>
    </row>
    <row r="86" spans="2:7">
      <c r="B86" s="11"/>
      <c r="C86" s="11"/>
      <c r="D86" s="11"/>
      <c r="E86" s="11"/>
      <c r="F86" s="33"/>
      <c r="G86" s="34"/>
    </row>
    <row r="87" spans="2:7">
      <c r="B87" s="11"/>
      <c r="C87" s="11"/>
      <c r="D87" s="11"/>
      <c r="E87" s="11"/>
      <c r="F87" s="33"/>
      <c r="G87" s="34"/>
    </row>
    <row r="88" spans="2:7">
      <c r="B88" s="11"/>
      <c r="C88" s="11"/>
      <c r="D88" s="11"/>
      <c r="E88" s="11"/>
      <c r="F88" s="33"/>
      <c r="G88" s="34"/>
    </row>
    <row r="89" spans="2:7">
      <c r="B89" s="11"/>
      <c r="C89" s="11"/>
      <c r="D89" s="11"/>
      <c r="E89" s="11"/>
      <c r="F89" s="33"/>
      <c r="G89" s="34"/>
    </row>
    <row r="90" spans="2:7">
      <c r="B90" s="11"/>
      <c r="C90" s="11"/>
      <c r="D90" s="11"/>
      <c r="E90" s="11"/>
      <c r="F90" s="33"/>
      <c r="G90" s="34"/>
    </row>
    <row r="91" spans="2:7">
      <c r="B91" s="11"/>
      <c r="C91" s="11"/>
      <c r="D91" s="11"/>
      <c r="E91" s="11"/>
      <c r="F91" s="33"/>
      <c r="G91" s="34"/>
    </row>
    <row r="92" spans="2:7">
      <c r="B92" s="11"/>
      <c r="C92" s="11"/>
      <c r="D92" s="11"/>
      <c r="E92" s="11"/>
      <c r="F92" s="33"/>
      <c r="G92" s="34"/>
    </row>
    <row r="93" spans="2:7">
      <c r="B93" s="11"/>
      <c r="C93" s="11"/>
      <c r="D93" s="11"/>
      <c r="E93" s="11"/>
      <c r="F93" s="33"/>
      <c r="G93" s="34"/>
    </row>
    <row r="94" spans="2:7">
      <c r="B94" s="11"/>
      <c r="C94" s="11"/>
      <c r="D94" s="11"/>
      <c r="E94" s="11"/>
      <c r="F94" s="33"/>
      <c r="G94" s="34"/>
    </row>
    <row r="95" spans="2:7">
      <c r="B95" s="11"/>
      <c r="C95" s="11"/>
      <c r="D95" s="11"/>
      <c r="E95" s="11"/>
      <c r="F95" s="33"/>
      <c r="G95" s="34"/>
    </row>
    <row r="96" spans="2:7">
      <c r="B96" s="11"/>
      <c r="C96" s="11"/>
      <c r="D96" s="11"/>
      <c r="E96" s="11"/>
      <c r="F96" s="33"/>
      <c r="G96" s="34"/>
    </row>
    <row r="97" spans="2:7">
      <c r="B97" s="11"/>
      <c r="C97" s="11"/>
      <c r="D97" s="11"/>
      <c r="E97" s="11"/>
      <c r="F97" s="33"/>
      <c r="G97" s="34"/>
    </row>
    <row r="98" spans="2:7">
      <c r="B98" s="11"/>
      <c r="C98" s="11"/>
      <c r="D98" s="11"/>
      <c r="E98" s="11"/>
      <c r="F98" s="33"/>
      <c r="G98" s="34"/>
    </row>
    <row r="99" spans="2:7">
      <c r="B99" s="11"/>
      <c r="C99" s="11"/>
      <c r="D99" s="11"/>
      <c r="E99" s="11"/>
      <c r="F99" s="33"/>
      <c r="G99" s="34"/>
    </row>
    <row r="100" spans="2:7">
      <c r="B100" s="11"/>
      <c r="C100" s="11"/>
      <c r="D100" s="11"/>
      <c r="E100" s="11"/>
      <c r="F100" s="33"/>
      <c r="G100" s="34"/>
    </row>
    <row r="101" spans="2:7">
      <c r="B101" s="11"/>
      <c r="C101" s="11"/>
      <c r="D101" s="11"/>
      <c r="E101" s="11"/>
      <c r="F101" s="33"/>
      <c r="G101" s="34"/>
    </row>
    <row r="102" spans="2:7">
      <c r="B102" s="11"/>
      <c r="C102" s="11"/>
      <c r="D102" s="11"/>
      <c r="E102" s="11"/>
      <c r="F102" s="33"/>
      <c r="G102" s="34"/>
    </row>
    <row r="103" spans="2:7">
      <c r="B103" s="11"/>
      <c r="C103" s="11"/>
      <c r="D103" s="11"/>
      <c r="E103" s="11"/>
      <c r="F103" s="33"/>
      <c r="G103" s="34"/>
    </row>
    <row r="104" spans="2:7">
      <c r="B104" s="11"/>
      <c r="C104" s="11"/>
      <c r="D104" s="11"/>
      <c r="E104" s="11"/>
      <c r="F104" s="33"/>
      <c r="G104" s="34"/>
    </row>
    <row r="105" spans="2:7">
      <c r="B105" s="11"/>
      <c r="C105" s="11"/>
      <c r="D105" s="11"/>
      <c r="E105" s="11"/>
      <c r="F105" s="33"/>
      <c r="G105" s="34"/>
    </row>
    <row r="106" spans="2:7">
      <c r="B106" s="11"/>
      <c r="C106" s="11"/>
      <c r="D106" s="11"/>
      <c r="E106" s="11"/>
      <c r="F106" s="33"/>
      <c r="G106" s="34"/>
    </row>
    <row r="107" spans="2:7">
      <c r="B107" s="11"/>
      <c r="C107" s="11"/>
      <c r="D107" s="11"/>
      <c r="E107" s="11"/>
      <c r="F107" s="33"/>
      <c r="G107" s="34"/>
    </row>
    <row r="108" spans="2:7">
      <c r="B108" s="11"/>
      <c r="C108" s="11"/>
      <c r="D108" s="11"/>
      <c r="E108" s="11"/>
      <c r="F108" s="33"/>
      <c r="G108" s="34"/>
    </row>
    <row r="109" spans="2:7">
      <c r="B109" s="11"/>
      <c r="C109" s="11"/>
      <c r="D109" s="11"/>
      <c r="E109" s="11"/>
      <c r="F109" s="33"/>
      <c r="G109" s="34"/>
    </row>
    <row r="110" spans="2:7">
      <c r="B110" s="11"/>
      <c r="C110" s="11"/>
      <c r="D110" s="11"/>
      <c r="E110" s="11"/>
      <c r="F110" s="33"/>
      <c r="G110" s="34"/>
    </row>
    <row r="111" spans="2:7">
      <c r="B111" s="11"/>
      <c r="C111" s="11"/>
      <c r="D111" s="11"/>
      <c r="E111" s="11"/>
      <c r="F111" s="33"/>
      <c r="G111" s="34"/>
    </row>
    <row r="112" spans="2:7">
      <c r="B112" s="11"/>
      <c r="C112" s="11"/>
      <c r="D112" s="11"/>
      <c r="E112" s="11"/>
      <c r="F112" s="33"/>
      <c r="G112" s="34"/>
    </row>
    <row r="113" spans="2:7">
      <c r="B113" s="11"/>
      <c r="C113" s="11"/>
      <c r="D113" s="11"/>
      <c r="E113" s="11"/>
      <c r="F113" s="33"/>
      <c r="G113" s="34"/>
    </row>
    <row r="114" spans="2:7">
      <c r="B114" s="11"/>
      <c r="C114" s="11"/>
      <c r="D114" s="11"/>
      <c r="E114" s="11"/>
      <c r="F114" s="33"/>
      <c r="G114" s="34"/>
    </row>
    <row r="115" spans="2:7">
      <c r="B115" s="11"/>
      <c r="C115" s="11"/>
      <c r="D115" s="11"/>
      <c r="E115" s="11"/>
      <c r="F115" s="33"/>
      <c r="G115" s="34"/>
    </row>
    <row r="116" spans="2:7">
      <c r="B116" s="11"/>
      <c r="C116" s="11"/>
      <c r="D116" s="11"/>
      <c r="E116" s="11"/>
      <c r="F116" s="33"/>
      <c r="G116" s="34"/>
    </row>
    <row r="117" spans="2:7">
      <c r="B117" s="11"/>
      <c r="C117" s="11"/>
      <c r="D117" s="11"/>
      <c r="E117" s="11"/>
      <c r="F117" s="33"/>
      <c r="G117" s="34"/>
    </row>
    <row r="118" spans="2:7">
      <c r="B118" s="11"/>
      <c r="C118" s="11"/>
      <c r="D118" s="11"/>
      <c r="E118" s="11"/>
      <c r="F118" s="33"/>
      <c r="G118" s="34"/>
    </row>
    <row r="119" spans="2:7">
      <c r="B119" s="11"/>
      <c r="C119" s="11"/>
      <c r="D119" s="11"/>
      <c r="E119" s="11"/>
      <c r="F119" s="33"/>
      <c r="G119" s="34"/>
    </row>
    <row r="120" spans="2:7">
      <c r="B120" s="11"/>
      <c r="C120" s="11"/>
      <c r="D120" s="11"/>
      <c r="E120" s="11"/>
      <c r="F120" s="33"/>
      <c r="G120" s="34"/>
    </row>
    <row r="121" spans="2:7">
      <c r="B121" s="11"/>
      <c r="C121" s="11"/>
      <c r="D121" s="11"/>
      <c r="E121" s="11"/>
      <c r="F121" s="33"/>
      <c r="G121" s="34"/>
    </row>
    <row r="122" spans="2:7">
      <c r="B122" s="11"/>
      <c r="C122" s="11"/>
      <c r="D122" s="11"/>
      <c r="E122" s="11"/>
      <c r="F122" s="33"/>
      <c r="G122" s="34"/>
    </row>
    <row r="123" spans="2:7">
      <c r="B123" s="11"/>
      <c r="C123" s="11"/>
      <c r="D123" s="11"/>
      <c r="E123" s="11"/>
      <c r="F123" s="33"/>
      <c r="G123" s="34"/>
    </row>
    <row r="124" spans="2:7">
      <c r="B124" s="11"/>
      <c r="C124" s="11"/>
      <c r="D124" s="11"/>
      <c r="E124" s="11"/>
      <c r="F124" s="33"/>
      <c r="G124" s="34"/>
    </row>
  </sheetData>
  <mergeCells count="1">
    <mergeCell ref="A1:C1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2024-10-04T12:40:07Z</dcterms:created>
  <dcterms:modified xsi:type="dcterms:W3CDTF">2024-10-04T12:40:48Z</dcterms:modified>
  <cp:category/>
  <cp:contentStatus/>
</cp:coreProperties>
</file>