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B734AE3B-81DB-4FFB-9636-1BFA4F99E234}"/>
  <bookViews>
    <workbookView xWindow="240" yWindow="105" windowWidth="14805" windowHeight="8010" xr2:uid="{00000000-000D-0000-FFFF-FFFF00000000}"/>
  </bookViews>
  <sheets>
    <sheet name="17. ESSEX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7" i="2" l="1"/>
  <c r="E231" i="2"/>
  <c r="E230" i="2"/>
  <c r="E229" i="2"/>
  <c r="E228" i="2"/>
  <c r="E227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8" i="2"/>
  <c r="E197" i="2"/>
  <c r="E195" i="2"/>
  <c r="E194" i="2"/>
  <c r="E193" i="2"/>
  <c r="E192" i="2"/>
  <c r="E191" i="2"/>
  <c r="E190" i="2"/>
  <c r="E189" i="2"/>
  <c r="E188" i="2"/>
  <c r="E186" i="2"/>
  <c r="E185" i="2"/>
  <c r="E184" i="2"/>
  <c r="E183" i="2"/>
  <c r="E182" i="2"/>
  <c r="E181" i="2"/>
  <c r="E180" i="2"/>
  <c r="E179" i="2"/>
  <c r="E178" i="2"/>
  <c r="E177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3" i="2"/>
  <c r="E142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0" i="2"/>
  <c r="E119" i="2"/>
  <c r="E118" i="2"/>
  <c r="E117" i="2"/>
  <c r="E116" i="2"/>
  <c r="E115" i="2"/>
  <c r="E113" i="2"/>
  <c r="E112" i="2"/>
  <c r="E111" i="2"/>
  <c r="E110" i="2"/>
  <c r="E109" i="2"/>
  <c r="E108" i="2"/>
  <c r="E107" i="2"/>
  <c r="E106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4" i="2"/>
  <c r="E52" i="2"/>
  <c r="E51" i="2"/>
  <c r="E50" i="2"/>
  <c r="E49" i="2"/>
  <c r="E48" i="2"/>
  <c r="E47" i="2"/>
  <c r="E46" i="2"/>
  <c r="E45" i="2"/>
  <c r="E43" i="2"/>
  <c r="E42" i="2"/>
  <c r="E41" i="2"/>
  <c r="E40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5" i="2"/>
  <c r="E4" i="2"/>
  <c r="E3" i="2"/>
</calcChain>
</file>

<file path=xl/sharedStrings.xml><?xml version="1.0" encoding="utf-8"?>
<sst xmlns="http://schemas.openxmlformats.org/spreadsheetml/2006/main" count="400" uniqueCount="50">
  <si>
    <t>SHIPS - 17. ESSEX</t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</si>
  <si>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</si>
  <si>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</si>
  <si>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</si>
  <si>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</si>
  <si>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</si>
  <si>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</si>
  <si>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</si>
  <si>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</si>
  <si>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HISTORY FOR 2000</t>
    <phoneticPr fontId="2"/>
  </si>
  <si>
    <t>OPNAVINST 5750.12E</t>
    <phoneticPr fontId="2"/>
  </si>
  <si>
    <t>USS ESSEX (LHD-2)</t>
    <phoneticPr fontId="2"/>
  </si>
  <si>
    <t>Letter</t>
    <phoneticPr fontId="2"/>
  </si>
  <si>
    <t>COMMAND HISTORY FOR 2001</t>
    <phoneticPr fontId="2"/>
  </si>
  <si>
    <t>COMMAND HISTORY FOR 2002</t>
    <phoneticPr fontId="2"/>
  </si>
  <si>
    <t>OPNAVINST 5750.12H</t>
    <phoneticPr fontId="2"/>
  </si>
  <si>
    <t>COMMAND HISTORY FOR 2003</t>
    <phoneticPr fontId="2"/>
  </si>
  <si>
    <t>NO DATE</t>
    <phoneticPr fontId="2"/>
  </si>
  <si>
    <t>COMMAND HISTORY FOR 2004</t>
    <phoneticPr fontId="2"/>
  </si>
  <si>
    <t>COMMAND HISTORY FOR 2005</t>
    <phoneticPr fontId="2"/>
  </si>
  <si>
    <t>OPNAVINST 5750.12J</t>
    <phoneticPr fontId="2"/>
  </si>
  <si>
    <t>SHIP'S DECK LOG SHEET</t>
    <phoneticPr fontId="2"/>
  </si>
  <si>
    <t>OPNAV 3100/99</t>
  </si>
  <si>
    <t>SHIP'S DECK LOG SHEET</t>
  </si>
  <si>
    <t>SHIP'S DECK LOG - TITLE PAGE</t>
    <phoneticPr fontId="2"/>
  </si>
  <si>
    <t>OPNAV 3100/98</t>
  </si>
  <si>
    <t>November, 2000</t>
    <phoneticPr fontId="2"/>
  </si>
  <si>
    <t>SHIP'S DECK LOG - TITLE PAGE</t>
  </si>
  <si>
    <t>December, 2000</t>
    <phoneticPr fontId="2"/>
  </si>
  <si>
    <t>January, 2001</t>
    <phoneticPr fontId="2"/>
  </si>
  <si>
    <t>Feburary, 2001</t>
    <phoneticPr fontId="2"/>
  </si>
  <si>
    <t>May, 2001</t>
    <phoneticPr fontId="2"/>
  </si>
  <si>
    <t>November, 2001</t>
    <phoneticPr fontId="2"/>
  </si>
  <si>
    <t>April, 2002</t>
    <phoneticPr fontId="2"/>
  </si>
  <si>
    <t>May, 2002</t>
    <phoneticPr fontId="2"/>
  </si>
  <si>
    <t>June, 2002</t>
    <phoneticPr fontId="2"/>
  </si>
  <si>
    <t>January, 2003</t>
    <phoneticPr fontId="2"/>
  </si>
  <si>
    <t>September, 2003</t>
    <phoneticPr fontId="2"/>
  </si>
  <si>
    <t>November, 2003</t>
    <phoneticPr fontId="2"/>
  </si>
  <si>
    <t>December, 2003</t>
    <phoneticPr fontId="2"/>
  </si>
  <si>
    <t>January, 2004</t>
    <phoneticPr fontId="2"/>
  </si>
  <si>
    <t>June, 2004</t>
    <phoneticPr fontId="2"/>
  </si>
  <si>
    <t>REFERENCE REQUEST – FEDERAL RECORDS CENTERS SHEET (2000-2003)</t>
    <phoneticPr fontId="2"/>
  </si>
  <si>
    <t>RECORDS OF SHIP LOCATING (ESSEX ROUGE HISTORY July 13, 2000~September 6, 2004)</t>
  </si>
  <si>
    <t>B5</t>
    <phoneticPr fontId="2"/>
  </si>
  <si>
    <t>RECORDS OF SHIP LOCATING (ESSEX NAVY YARD January 1~, 2004)</t>
  </si>
  <si>
    <t>September 27~30, 2005</t>
    <phoneticPr fontId="2"/>
  </si>
  <si>
    <t>RECORDS OF SHIP LOCATING (ESSEX WNRC November 17, 2000~2003)</t>
  </si>
  <si>
    <t>November 29~December 2, 2005</t>
    <phoneticPr fontId="2"/>
  </si>
  <si>
    <t>SHIPPING ROUTE DOCUMENTS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</si>
</sst>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22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1" applyFont="1" applyBorder="1" applyAlignment="1">
      <alignment vertical="center" wrapText="1"/>
    </xf>
    <xf numFmtId="176" fontId="4" fillId="2" borderId="0" xfId="1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2" borderId="0" xfId="1" applyNumberFormat="1" applyFont="1" applyAlignment="1">
      <alignment horizontal="right"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7930D-DBD7-4E97-8AAF-075B452B9983}">
  <dimension ref="A1:H237"/>
  <sheetViews>
    <sheetView tabSelected="1" workbookViewId="0"/>
  </sheetViews>
  <sheetFormatPr defaultColWidth="13" defaultRowHeight="12"/>
  <cols>
    <col min="1" max="1" width="3.875" style="8" customWidth="1"/>
    <col min="2" max="2" width="66.5" style="8" customWidth="1"/>
    <col min="3" max="3" width="18.375" style="8" customWidth="1"/>
    <col min="4" max="4" width="17.125" style="8" customWidth="1"/>
    <col min="5" max="5" width="23.625" style="9" customWidth="1"/>
    <col min="6" max="6" width="10.75" style="10" customWidth="1"/>
    <col min="7" max="7" width="4.375" style="8" customWidth="1"/>
    <col min="8" max="8" width="5.375" style="11" customWidth="1"/>
    <col min="9" max="16384" width="13" style="11"/>
  </cols>
  <sheetData>
    <row r="1" spans="1:8" s="2" customFormat="1">
      <c r="A1" s="1" t="s">
        <v>0</v>
      </c>
      <c r="B1" s="1"/>
      <c r="C1" s="1"/>
      <c r="E1" s="3"/>
      <c r="F1" s="4"/>
    </row>
    <row r="2" spans="1:8" s="7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pans="1:8">
      <c r="A3" s="8">
        <v>1</v>
      </c>
      <c r="B3" s="8" t="s">
        <v>9</v>
      </c>
      <c r="C3" s="8" t="s">
        <v>10</v>
      </c>
      <c r="D3" s="8" t="s">
        <v>11</v>
      </c>
      <c r="E3" s="9">
        <f>DATE(2001,6,6)</f>
        <v>37048</v>
      </c>
      <c r="F3" s="10" t="s">
        <v>12</v>
      </c>
      <c r="G3" s="8">
        <v>27</v>
      </c>
      <c r="H3" s="11">
        <v>49</v>
      </c>
    </row>
    <row r="4" spans="1:8" s="15" customFormat="1">
      <c r="A4" s="12">
        <v>2</v>
      </c>
      <c r="B4" s="12" t="s">
        <v>13</v>
      </c>
      <c r="C4" s="12" t="s">
        <v>10</v>
      </c>
      <c r="D4" s="12" t="s">
        <v>11</v>
      </c>
      <c r="E4" s="13">
        <f>DATE(2002,3,12)</f>
        <v>37327</v>
      </c>
      <c r="F4" s="14" t="s">
        <v>12</v>
      </c>
      <c r="G4" s="12">
        <v>13</v>
      </c>
      <c r="H4" s="15">
        <v>49</v>
      </c>
    </row>
    <row r="5" spans="1:8">
      <c r="A5" s="8">
        <v>3</v>
      </c>
      <c r="B5" s="8" t="s">
        <v>14</v>
      </c>
      <c r="C5" s="8" t="s">
        <v>15</v>
      </c>
      <c r="D5" s="8" t="s">
        <v>11</v>
      </c>
      <c r="E5" s="9">
        <f>DATE(2003,3,5)</f>
        <v>37685</v>
      </c>
      <c r="F5" s="10" t="s">
        <v>12</v>
      </c>
      <c r="G5" s="8">
        <v>23</v>
      </c>
      <c r="H5" s="11">
        <v>49</v>
      </c>
    </row>
    <row r="6" spans="1:8" s="15" customFormat="1">
      <c r="A6" s="12">
        <v>4</v>
      </c>
      <c r="B6" s="12" t="s">
        <v>16</v>
      </c>
      <c r="C6" s="12" t="s">
        <v>15</v>
      </c>
      <c r="D6" s="12" t="s">
        <v>11</v>
      </c>
      <c r="E6" s="13" t="s">
        <v>17</v>
      </c>
      <c r="F6" s="14" t="s">
        <v>12</v>
      </c>
      <c r="G6" s="12">
        <v>9</v>
      </c>
      <c r="H6" s="15">
        <v>49</v>
      </c>
    </row>
    <row r="7" spans="1:8">
      <c r="A7" s="8">
        <v>5</v>
      </c>
      <c r="B7" s="8" t="s">
        <v>18</v>
      </c>
      <c r="C7" s="8" t="s">
        <v>15</v>
      </c>
      <c r="D7" s="8" t="s">
        <v>11</v>
      </c>
      <c r="E7" s="9">
        <f>DATE(2005,2,23)</f>
        <v>38406</v>
      </c>
      <c r="F7" s="10" t="s">
        <v>12</v>
      </c>
      <c r="G7" s="8">
        <v>19</v>
      </c>
      <c r="H7" s="11">
        <v>49</v>
      </c>
    </row>
    <row r="8" spans="1:8" s="15" customFormat="1">
      <c r="A8" s="12">
        <v>6</v>
      </c>
      <c r="B8" s="12" t="s">
        <v>19</v>
      </c>
      <c r="C8" s="12" t="s">
        <v>20</v>
      </c>
      <c r="D8" s="12" t="s">
        <v>11</v>
      </c>
      <c r="E8" s="13">
        <f>DATE(2006,5,30)</f>
        <v>38867</v>
      </c>
      <c r="F8" s="14" t="s">
        <v>12</v>
      </c>
      <c r="G8" s="12">
        <v>21</v>
      </c>
      <c r="H8" s="15">
        <v>49</v>
      </c>
    </row>
    <row r="9" spans="1:8">
      <c r="A9" s="8">
        <v>7</v>
      </c>
      <c r="B9" s="11" t="s">
        <v>21</v>
      </c>
      <c r="C9" s="11" t="s">
        <v>22</v>
      </c>
      <c r="D9" s="11"/>
      <c r="E9" s="16">
        <f>DATE(2000,7,7)</f>
        <v>36714</v>
      </c>
      <c r="F9" s="17" t="s">
        <v>12</v>
      </c>
      <c r="G9" s="11">
        <v>1</v>
      </c>
      <c r="H9" s="11">
        <v>49</v>
      </c>
    </row>
    <row r="10" spans="1:8">
      <c r="A10" s="11"/>
      <c r="B10" s="11"/>
      <c r="C10" s="11"/>
      <c r="D10" s="11"/>
      <c r="E10" s="16">
        <f>DATE(2000,7,8)</f>
        <v>36715</v>
      </c>
      <c r="F10" s="17" t="s">
        <v>12</v>
      </c>
      <c r="G10" s="11">
        <v>1</v>
      </c>
      <c r="H10" s="11">
        <v>49</v>
      </c>
    </row>
    <row r="11" spans="1:8">
      <c r="A11" s="11"/>
      <c r="B11" s="11"/>
      <c r="C11" s="11"/>
      <c r="D11" s="11"/>
      <c r="E11" s="16">
        <f>DATE(2000,7,14)</f>
        <v>36721</v>
      </c>
      <c r="F11" s="17" t="s">
        <v>12</v>
      </c>
      <c r="G11" s="11">
        <v>1</v>
      </c>
      <c r="H11" s="11">
        <v>49</v>
      </c>
    </row>
    <row r="12" spans="1:8" s="15" customFormat="1">
      <c r="A12" s="12">
        <v>8</v>
      </c>
      <c r="B12" s="12" t="s">
        <v>23</v>
      </c>
      <c r="C12" s="12" t="s">
        <v>22</v>
      </c>
      <c r="D12" s="12"/>
      <c r="E12" s="13">
        <f>DATE(2000,8,8)</f>
        <v>36746</v>
      </c>
      <c r="F12" s="14" t="s">
        <v>12</v>
      </c>
      <c r="G12" s="12">
        <v>1</v>
      </c>
      <c r="H12" s="15">
        <v>49</v>
      </c>
    </row>
    <row r="13" spans="1:8" s="15" customFormat="1">
      <c r="A13" s="12"/>
      <c r="B13" s="12"/>
      <c r="C13" s="12"/>
      <c r="D13" s="12"/>
      <c r="E13" s="13">
        <f>DATE(2000,8,9)</f>
        <v>36747</v>
      </c>
      <c r="F13" s="14" t="s">
        <v>12</v>
      </c>
      <c r="G13" s="12">
        <v>1</v>
      </c>
      <c r="H13" s="15">
        <v>49</v>
      </c>
    </row>
    <row r="14" spans="1:8" s="15" customFormat="1">
      <c r="A14" s="12"/>
      <c r="B14" s="12"/>
      <c r="C14" s="12"/>
      <c r="D14" s="12"/>
      <c r="E14" s="13">
        <f>DATE(2000,8,10)</f>
        <v>36748</v>
      </c>
      <c r="F14" s="14" t="s">
        <v>12</v>
      </c>
      <c r="G14" s="12">
        <v>1</v>
      </c>
      <c r="H14" s="15">
        <v>49</v>
      </c>
    </row>
    <row r="15" spans="1:8" s="15" customFormat="1">
      <c r="A15" s="12"/>
      <c r="B15" s="12"/>
      <c r="C15" s="12"/>
      <c r="D15" s="12"/>
      <c r="E15" s="13">
        <f>DATE(2000,8,11)</f>
        <v>36749</v>
      </c>
      <c r="F15" s="14" t="s">
        <v>12</v>
      </c>
      <c r="G15" s="12">
        <v>1</v>
      </c>
      <c r="H15" s="15">
        <v>49</v>
      </c>
    </row>
    <row r="16" spans="1:8" s="15" customFormat="1">
      <c r="A16" s="12"/>
      <c r="B16" s="12"/>
      <c r="C16" s="18"/>
      <c r="D16" s="18"/>
      <c r="E16" s="13">
        <f>DATE(2000,8,20)</f>
        <v>36758</v>
      </c>
      <c r="F16" s="14" t="s">
        <v>12</v>
      </c>
      <c r="G16" s="12">
        <v>1</v>
      </c>
      <c r="H16" s="15">
        <v>49</v>
      </c>
    </row>
    <row r="17" spans="1:8" s="15" customFormat="1">
      <c r="A17" s="12"/>
      <c r="B17" s="12"/>
      <c r="C17" s="12"/>
      <c r="D17" s="12"/>
      <c r="E17" s="13">
        <f>DATE(2000,8,22)</f>
        <v>36760</v>
      </c>
      <c r="F17" s="14" t="s">
        <v>12</v>
      </c>
      <c r="G17" s="12">
        <v>2</v>
      </c>
      <c r="H17" s="15">
        <v>49</v>
      </c>
    </row>
    <row r="18" spans="1:8" s="15" customFormat="1">
      <c r="A18" s="12"/>
      <c r="B18" s="12"/>
      <c r="C18" s="12"/>
      <c r="D18" s="12"/>
      <c r="E18" s="13">
        <f>DATE(2000,8,23)</f>
        <v>36761</v>
      </c>
      <c r="F18" s="14" t="s">
        <v>12</v>
      </c>
      <c r="G18" s="12">
        <v>1</v>
      </c>
      <c r="H18" s="15">
        <v>49</v>
      </c>
    </row>
    <row r="19" spans="1:8" s="15" customFormat="1">
      <c r="A19" s="12"/>
      <c r="B19" s="12"/>
      <c r="C19" s="12"/>
      <c r="D19" s="12"/>
      <c r="E19" s="13">
        <f>DATE(2000,8,25)</f>
        <v>36763</v>
      </c>
      <c r="F19" s="14" t="s">
        <v>12</v>
      </c>
      <c r="G19" s="12">
        <v>1</v>
      </c>
      <c r="H19" s="15">
        <v>49</v>
      </c>
    </row>
    <row r="20" spans="1:8">
      <c r="A20" s="11">
        <v>9</v>
      </c>
      <c r="B20" s="11" t="s">
        <v>23</v>
      </c>
      <c r="C20" s="11" t="s">
        <v>22</v>
      </c>
      <c r="D20" s="11"/>
      <c r="E20" s="16">
        <f>DATE(2000,9,13)</f>
        <v>36782</v>
      </c>
      <c r="F20" s="17" t="s">
        <v>12</v>
      </c>
      <c r="G20" s="11">
        <v>1</v>
      </c>
      <c r="H20" s="11">
        <v>49</v>
      </c>
    </row>
    <row r="21" spans="1:8">
      <c r="E21" s="16">
        <f>DATE(2000,9,14)</f>
        <v>36783</v>
      </c>
      <c r="F21" s="17" t="s">
        <v>12</v>
      </c>
      <c r="G21" s="8">
        <v>1</v>
      </c>
      <c r="H21" s="11">
        <v>49</v>
      </c>
    </row>
    <row r="22" spans="1:8">
      <c r="A22" s="11"/>
      <c r="B22" s="11"/>
      <c r="C22" s="11"/>
      <c r="D22" s="11"/>
      <c r="E22" s="16">
        <f>DATE(2000,9,15)</f>
        <v>36784</v>
      </c>
      <c r="F22" s="17" t="s">
        <v>12</v>
      </c>
      <c r="G22" s="11">
        <v>1</v>
      </c>
      <c r="H22" s="11">
        <v>49</v>
      </c>
    </row>
    <row r="23" spans="1:8">
      <c r="E23" s="16">
        <f>DATE(2000,9,19)</f>
        <v>36788</v>
      </c>
      <c r="F23" s="17" t="s">
        <v>12</v>
      </c>
      <c r="G23" s="8">
        <v>1</v>
      </c>
      <c r="H23" s="11">
        <v>49</v>
      </c>
    </row>
    <row r="24" spans="1:8">
      <c r="E24" s="16">
        <f>DATE(2000,9,22)</f>
        <v>36791</v>
      </c>
      <c r="F24" s="17" t="s">
        <v>12</v>
      </c>
      <c r="G24" s="8">
        <v>7</v>
      </c>
      <c r="H24" s="11">
        <v>49</v>
      </c>
    </row>
    <row r="25" spans="1:8">
      <c r="E25" s="16">
        <f>DATE(2000,9,25)</f>
        <v>36794</v>
      </c>
      <c r="F25" s="17" t="s">
        <v>12</v>
      </c>
      <c r="G25" s="8">
        <v>1</v>
      </c>
      <c r="H25" s="11">
        <v>49</v>
      </c>
    </row>
    <row r="26" spans="1:8" s="15" customFormat="1">
      <c r="A26" s="12">
        <v>10</v>
      </c>
      <c r="B26" s="12" t="s">
        <v>23</v>
      </c>
      <c r="C26" s="12" t="s">
        <v>22</v>
      </c>
      <c r="D26" s="12"/>
      <c r="E26" s="19">
        <f>DATE(2000,10,1)</f>
        <v>36800</v>
      </c>
      <c r="F26" s="14" t="s">
        <v>12</v>
      </c>
      <c r="G26" s="12">
        <v>1</v>
      </c>
      <c r="H26" s="15">
        <v>49</v>
      </c>
    </row>
    <row r="27" spans="1:8" s="15" customFormat="1">
      <c r="A27" s="12"/>
      <c r="B27" s="12"/>
      <c r="C27" s="12"/>
      <c r="D27" s="12"/>
      <c r="E27" s="19">
        <f>DATE(2000,10,2)</f>
        <v>36801</v>
      </c>
      <c r="F27" s="14" t="s">
        <v>12</v>
      </c>
      <c r="G27" s="12">
        <v>3</v>
      </c>
      <c r="H27" s="15">
        <v>49</v>
      </c>
    </row>
    <row r="28" spans="1:8" s="15" customFormat="1">
      <c r="A28" s="12"/>
      <c r="B28" s="12"/>
      <c r="C28" s="12"/>
      <c r="D28" s="12"/>
      <c r="E28" s="19">
        <f>DATE(2000,10,4)</f>
        <v>36803</v>
      </c>
      <c r="F28" s="14" t="s">
        <v>12</v>
      </c>
      <c r="G28" s="12">
        <v>1</v>
      </c>
      <c r="H28" s="15">
        <v>49</v>
      </c>
    </row>
    <row r="29" spans="1:8" s="15" customFormat="1">
      <c r="A29" s="12"/>
      <c r="B29" s="12"/>
      <c r="C29" s="12"/>
      <c r="D29" s="12"/>
      <c r="E29" s="19">
        <f>DATE(2000,10,11)</f>
        <v>36810</v>
      </c>
      <c r="F29" s="14" t="s">
        <v>12</v>
      </c>
      <c r="G29" s="12">
        <v>1</v>
      </c>
      <c r="H29" s="15">
        <v>49</v>
      </c>
    </row>
    <row r="30" spans="1:8" s="15" customFormat="1">
      <c r="A30" s="12"/>
      <c r="B30" s="12"/>
      <c r="C30" s="12"/>
      <c r="D30" s="12"/>
      <c r="E30" s="19">
        <f>DATE(2000,10,12)</f>
        <v>36811</v>
      </c>
      <c r="F30" s="14" t="s">
        <v>12</v>
      </c>
      <c r="G30" s="12">
        <v>2</v>
      </c>
      <c r="H30" s="15">
        <v>49</v>
      </c>
    </row>
    <row r="31" spans="1:8" s="15" customFormat="1">
      <c r="A31" s="12"/>
      <c r="B31" s="12"/>
      <c r="C31" s="12"/>
      <c r="D31" s="12"/>
      <c r="E31" s="19">
        <f>DATE(2000,10,14)</f>
        <v>36813</v>
      </c>
      <c r="F31" s="14" t="s">
        <v>12</v>
      </c>
      <c r="G31" s="12">
        <v>1</v>
      </c>
      <c r="H31" s="15">
        <v>49</v>
      </c>
    </row>
    <row r="32" spans="1:8" s="15" customFormat="1">
      <c r="A32" s="12"/>
      <c r="B32" s="12"/>
      <c r="C32" s="12"/>
      <c r="D32" s="12"/>
      <c r="E32" s="19">
        <f>DATE(2000,10,20)</f>
        <v>36819</v>
      </c>
      <c r="F32" s="14" t="s">
        <v>12</v>
      </c>
      <c r="G32" s="12">
        <v>6</v>
      </c>
      <c r="H32" s="15">
        <v>49</v>
      </c>
    </row>
    <row r="33" spans="1:8" s="15" customFormat="1">
      <c r="A33" s="12"/>
      <c r="B33" s="12"/>
      <c r="C33" s="12"/>
      <c r="D33" s="12"/>
      <c r="E33" s="19">
        <f>DATE(2000,10,22)</f>
        <v>36821</v>
      </c>
      <c r="F33" s="14" t="s">
        <v>12</v>
      </c>
      <c r="G33" s="12">
        <v>1</v>
      </c>
      <c r="H33" s="15">
        <v>49</v>
      </c>
    </row>
    <row r="34" spans="1:8" s="15" customFormat="1">
      <c r="A34" s="12"/>
      <c r="B34" s="12"/>
      <c r="C34" s="12"/>
      <c r="D34" s="12"/>
      <c r="E34" s="19">
        <f>DATE(2000,10,24)</f>
        <v>36823</v>
      </c>
      <c r="F34" s="14" t="s">
        <v>12</v>
      </c>
      <c r="G34" s="12">
        <v>1</v>
      </c>
      <c r="H34" s="15">
        <v>49</v>
      </c>
    </row>
    <row r="35" spans="1:8" s="15" customFormat="1">
      <c r="A35" s="12"/>
      <c r="B35" s="12"/>
      <c r="C35" s="12"/>
      <c r="D35" s="12"/>
      <c r="E35" s="19">
        <f>DATE(2000,10,27)</f>
        <v>36826</v>
      </c>
      <c r="F35" s="14" t="s">
        <v>12</v>
      </c>
      <c r="G35" s="12">
        <v>1</v>
      </c>
      <c r="H35" s="15">
        <v>49</v>
      </c>
    </row>
    <row r="36" spans="1:8" s="15" customFormat="1">
      <c r="A36" s="12"/>
      <c r="B36" s="12"/>
      <c r="C36" s="12"/>
      <c r="D36" s="12"/>
      <c r="E36" s="19">
        <f>DATE(2000,10,28)</f>
        <v>36827</v>
      </c>
      <c r="F36" s="14" t="s">
        <v>12</v>
      </c>
      <c r="G36" s="12">
        <v>1</v>
      </c>
      <c r="H36" s="15">
        <v>49</v>
      </c>
    </row>
    <row r="37" spans="1:8" s="15" customFormat="1">
      <c r="A37" s="12"/>
      <c r="B37" s="12"/>
      <c r="C37" s="12"/>
      <c r="D37" s="12"/>
      <c r="E37" s="19">
        <f>DATE(2000,10,29)</f>
        <v>36828</v>
      </c>
      <c r="F37" s="14" t="s">
        <v>12</v>
      </c>
      <c r="G37" s="12">
        <v>12</v>
      </c>
      <c r="H37" s="15">
        <v>49</v>
      </c>
    </row>
    <row r="38" spans="1:8" s="15" customFormat="1">
      <c r="A38" s="12"/>
      <c r="B38" s="12"/>
      <c r="C38" s="12"/>
      <c r="D38" s="12"/>
      <c r="E38" s="19">
        <f>DATE(2000,10,31)</f>
        <v>36830</v>
      </c>
      <c r="F38" s="14" t="s">
        <v>12</v>
      </c>
      <c r="G38" s="12">
        <v>1</v>
      </c>
      <c r="H38" s="15">
        <v>49</v>
      </c>
    </row>
    <row r="39" spans="1:8">
      <c r="A39" s="8">
        <v>11</v>
      </c>
      <c r="B39" s="8" t="s">
        <v>24</v>
      </c>
      <c r="C39" s="8" t="s">
        <v>25</v>
      </c>
      <c r="E39" s="20" t="s">
        <v>26</v>
      </c>
      <c r="F39" s="10" t="s">
        <v>12</v>
      </c>
      <c r="G39" s="8">
        <v>1</v>
      </c>
      <c r="H39" s="11">
        <v>49</v>
      </c>
    </row>
    <row r="40" spans="1:8">
      <c r="B40" s="8" t="s">
        <v>21</v>
      </c>
      <c r="C40" s="8" t="s">
        <v>22</v>
      </c>
      <c r="E40" s="16">
        <f>DATE(2000,11,1)</f>
        <v>36831</v>
      </c>
      <c r="F40" s="10" t="s">
        <v>12</v>
      </c>
      <c r="G40" s="8">
        <v>1</v>
      </c>
      <c r="H40" s="11">
        <v>49</v>
      </c>
    </row>
    <row r="41" spans="1:8">
      <c r="E41" s="16">
        <f>DATE(2000,11,3)</f>
        <v>36833</v>
      </c>
      <c r="F41" s="10" t="s">
        <v>12</v>
      </c>
      <c r="G41" s="8">
        <v>1</v>
      </c>
      <c r="H41" s="11">
        <v>49</v>
      </c>
    </row>
    <row r="42" spans="1:8">
      <c r="E42" s="16">
        <f>DATE(2000,11,8)</f>
        <v>36838</v>
      </c>
      <c r="F42" s="10" t="s">
        <v>12</v>
      </c>
      <c r="G42" s="8">
        <v>1</v>
      </c>
      <c r="H42" s="11">
        <v>49</v>
      </c>
    </row>
    <row r="43" spans="1:8">
      <c r="E43" s="16">
        <f>DATE(2000,11,22)</f>
        <v>36852</v>
      </c>
      <c r="F43" s="10" t="s">
        <v>12</v>
      </c>
      <c r="G43" s="8">
        <v>1</v>
      </c>
      <c r="H43" s="11">
        <v>49</v>
      </c>
    </row>
    <row r="44" spans="1:8" s="15" customFormat="1">
      <c r="A44" s="12">
        <v>12</v>
      </c>
      <c r="B44" s="12" t="s">
        <v>27</v>
      </c>
      <c r="C44" s="12" t="s">
        <v>25</v>
      </c>
      <c r="D44" s="12"/>
      <c r="E44" s="21" t="s">
        <v>28</v>
      </c>
      <c r="F44" s="14" t="s">
        <v>12</v>
      </c>
      <c r="G44" s="12">
        <v>1</v>
      </c>
      <c r="H44" s="15">
        <v>49</v>
      </c>
    </row>
    <row r="45" spans="1:8" s="15" customFormat="1">
      <c r="A45" s="12"/>
      <c r="B45" s="12" t="s">
        <v>23</v>
      </c>
      <c r="C45" s="12" t="s">
        <v>22</v>
      </c>
      <c r="D45" s="12"/>
      <c r="E45" s="19">
        <f>DATE(2000,12,1)</f>
        <v>36861</v>
      </c>
      <c r="F45" s="14" t="s">
        <v>12</v>
      </c>
      <c r="G45" s="12">
        <v>1</v>
      </c>
      <c r="H45" s="15">
        <v>49</v>
      </c>
    </row>
    <row r="46" spans="1:8" s="15" customFormat="1">
      <c r="A46" s="12"/>
      <c r="B46" s="12"/>
      <c r="C46" s="12"/>
      <c r="D46" s="12"/>
      <c r="E46" s="19">
        <f>DATE(2000,12,4)</f>
        <v>36864</v>
      </c>
      <c r="F46" s="14" t="s">
        <v>12</v>
      </c>
      <c r="G46" s="12">
        <v>1</v>
      </c>
      <c r="H46" s="15">
        <v>49</v>
      </c>
    </row>
    <row r="47" spans="1:8" s="15" customFormat="1">
      <c r="A47" s="12"/>
      <c r="B47" s="12"/>
      <c r="C47" s="12"/>
      <c r="D47" s="12"/>
      <c r="E47" s="19">
        <f>DATE(2000,12,7)</f>
        <v>36867</v>
      </c>
      <c r="F47" s="14" t="s">
        <v>12</v>
      </c>
      <c r="G47" s="12">
        <v>6</v>
      </c>
      <c r="H47" s="15">
        <v>49</v>
      </c>
    </row>
    <row r="48" spans="1:8" s="15" customFormat="1">
      <c r="A48" s="12"/>
      <c r="B48" s="12"/>
      <c r="C48" s="12"/>
      <c r="D48" s="12"/>
      <c r="E48" s="19">
        <f>DATE(2000,12,8)</f>
        <v>36868</v>
      </c>
      <c r="F48" s="14" t="s">
        <v>12</v>
      </c>
      <c r="G48" s="12">
        <v>3</v>
      </c>
      <c r="H48" s="15">
        <v>49</v>
      </c>
    </row>
    <row r="49" spans="1:8" s="15" customFormat="1">
      <c r="A49" s="12"/>
      <c r="B49" s="12"/>
      <c r="C49" s="12"/>
      <c r="D49" s="12"/>
      <c r="E49" s="19">
        <f>DATE(2000,12,16)</f>
        <v>36876</v>
      </c>
      <c r="F49" s="14" t="s">
        <v>12</v>
      </c>
      <c r="G49" s="12">
        <v>1</v>
      </c>
      <c r="H49" s="15">
        <v>49</v>
      </c>
    </row>
    <row r="50" spans="1:8" s="15" customFormat="1">
      <c r="A50" s="12"/>
      <c r="B50" s="12"/>
      <c r="C50" s="12"/>
      <c r="D50" s="12"/>
      <c r="E50" s="19">
        <f>DATE(2000,12,17)</f>
        <v>36877</v>
      </c>
      <c r="F50" s="14" t="s">
        <v>12</v>
      </c>
      <c r="G50" s="12">
        <v>1</v>
      </c>
      <c r="H50" s="15">
        <v>49</v>
      </c>
    </row>
    <row r="51" spans="1:8" s="15" customFormat="1">
      <c r="A51" s="12"/>
      <c r="B51" s="12"/>
      <c r="C51" s="12"/>
      <c r="D51" s="12"/>
      <c r="E51" s="19">
        <f>DATE(2000,12,21)</f>
        <v>36881</v>
      </c>
      <c r="F51" s="14" t="s">
        <v>12</v>
      </c>
      <c r="G51" s="12">
        <v>1</v>
      </c>
      <c r="H51" s="15">
        <v>49</v>
      </c>
    </row>
    <row r="52" spans="1:8" s="15" customFormat="1">
      <c r="A52" s="12"/>
      <c r="B52" s="12"/>
      <c r="C52" s="12"/>
      <c r="D52" s="12"/>
      <c r="E52" s="19">
        <f>DATE(2000,12,25)</f>
        <v>36885</v>
      </c>
      <c r="F52" s="14" t="s">
        <v>12</v>
      </c>
      <c r="G52" s="12">
        <v>1</v>
      </c>
      <c r="H52" s="15">
        <v>49</v>
      </c>
    </row>
    <row r="53" spans="1:8">
      <c r="A53" s="8">
        <v>13</v>
      </c>
      <c r="B53" s="8" t="s">
        <v>27</v>
      </c>
      <c r="C53" s="8" t="s">
        <v>25</v>
      </c>
      <c r="E53" s="20" t="s">
        <v>29</v>
      </c>
      <c r="F53" s="10" t="s">
        <v>12</v>
      </c>
      <c r="G53" s="8">
        <v>1</v>
      </c>
      <c r="H53" s="11">
        <v>49</v>
      </c>
    </row>
    <row r="54" spans="1:8">
      <c r="B54" s="8" t="s">
        <v>23</v>
      </c>
      <c r="C54" s="8" t="s">
        <v>22</v>
      </c>
      <c r="E54" s="16">
        <f>DATE(2001,1,1)</f>
        <v>36892</v>
      </c>
      <c r="F54" s="10" t="s">
        <v>12</v>
      </c>
      <c r="G54" s="8">
        <v>1</v>
      </c>
      <c r="H54" s="11">
        <v>49</v>
      </c>
    </row>
    <row r="55" spans="1:8" s="15" customFormat="1">
      <c r="A55" s="12">
        <v>14</v>
      </c>
      <c r="B55" s="12" t="s">
        <v>27</v>
      </c>
      <c r="C55" s="12" t="s">
        <v>25</v>
      </c>
      <c r="D55" s="12"/>
      <c r="E55" s="21" t="s">
        <v>30</v>
      </c>
      <c r="F55" s="14" t="s">
        <v>12</v>
      </c>
      <c r="G55" s="12">
        <v>1</v>
      </c>
      <c r="H55" s="15">
        <v>49</v>
      </c>
    </row>
    <row r="56" spans="1:8" s="15" customFormat="1">
      <c r="A56" s="12"/>
      <c r="B56" s="12" t="s">
        <v>23</v>
      </c>
      <c r="C56" s="12" t="s">
        <v>22</v>
      </c>
      <c r="D56" s="12"/>
      <c r="E56" s="19">
        <f>DATE(2001,2,4)</f>
        <v>36926</v>
      </c>
      <c r="F56" s="14" t="s">
        <v>12</v>
      </c>
      <c r="G56" s="12">
        <v>1</v>
      </c>
      <c r="H56" s="15">
        <v>49</v>
      </c>
    </row>
    <row r="57" spans="1:8" s="15" customFormat="1">
      <c r="A57" s="12"/>
      <c r="B57" s="12"/>
      <c r="C57" s="12"/>
      <c r="D57" s="12"/>
      <c r="E57" s="19">
        <f>DATE(2001,2,24)</f>
        <v>36946</v>
      </c>
      <c r="F57" s="14" t="s">
        <v>12</v>
      </c>
      <c r="G57" s="12">
        <v>1</v>
      </c>
      <c r="H57" s="15">
        <v>49</v>
      </c>
    </row>
    <row r="58" spans="1:8" s="15" customFormat="1">
      <c r="A58" s="12"/>
      <c r="B58" s="12"/>
      <c r="C58" s="12"/>
      <c r="D58" s="12"/>
      <c r="E58" s="19">
        <f>DATE(2001,2,27)</f>
        <v>36949</v>
      </c>
      <c r="F58" s="14" t="s">
        <v>12</v>
      </c>
      <c r="G58" s="12">
        <v>1</v>
      </c>
      <c r="H58" s="15">
        <v>49</v>
      </c>
    </row>
    <row r="59" spans="1:8" s="15" customFormat="1">
      <c r="A59" s="12"/>
      <c r="B59" s="12"/>
      <c r="C59" s="12"/>
      <c r="D59" s="12"/>
      <c r="E59" s="19">
        <f>DATE(2001,2,28)</f>
        <v>36950</v>
      </c>
      <c r="F59" s="14" t="s">
        <v>12</v>
      </c>
      <c r="G59" s="12">
        <v>1</v>
      </c>
      <c r="H59" s="15">
        <v>49</v>
      </c>
    </row>
    <row r="60" spans="1:8">
      <c r="A60" s="8">
        <v>15</v>
      </c>
      <c r="B60" s="8" t="s">
        <v>23</v>
      </c>
      <c r="C60" s="8" t="s">
        <v>22</v>
      </c>
      <c r="E60" s="16">
        <f>DATE(2001,3,9)</f>
        <v>36959</v>
      </c>
      <c r="F60" s="10" t="s">
        <v>12</v>
      </c>
      <c r="G60" s="8">
        <v>1</v>
      </c>
      <c r="H60" s="11">
        <v>49</v>
      </c>
    </row>
    <row r="61" spans="1:8">
      <c r="E61" s="16">
        <f>DATE(2001,3,13)</f>
        <v>36963</v>
      </c>
      <c r="F61" s="10" t="s">
        <v>12</v>
      </c>
      <c r="G61" s="8">
        <v>1</v>
      </c>
      <c r="H61" s="11">
        <v>49</v>
      </c>
    </row>
    <row r="62" spans="1:8">
      <c r="E62" s="16">
        <f>DATE(2001,3,14)</f>
        <v>36964</v>
      </c>
      <c r="F62" s="10" t="s">
        <v>12</v>
      </c>
      <c r="G62" s="8">
        <v>1</v>
      </c>
      <c r="H62" s="11">
        <v>49</v>
      </c>
    </row>
    <row r="63" spans="1:8">
      <c r="E63" s="16">
        <f>DATE(2001,3,20)</f>
        <v>36970</v>
      </c>
      <c r="F63" s="10" t="s">
        <v>12</v>
      </c>
      <c r="G63" s="8">
        <v>1</v>
      </c>
      <c r="H63" s="11">
        <v>49</v>
      </c>
    </row>
    <row r="64" spans="1:8">
      <c r="E64" s="16">
        <f>DATE(2001,3,27)</f>
        <v>36977</v>
      </c>
      <c r="F64" s="10" t="s">
        <v>12</v>
      </c>
      <c r="G64" s="8">
        <v>1</v>
      </c>
      <c r="H64" s="11">
        <v>49</v>
      </c>
    </row>
    <row r="65" spans="1:8" s="15" customFormat="1">
      <c r="A65" s="12">
        <v>16</v>
      </c>
      <c r="B65" s="12" t="s">
        <v>23</v>
      </c>
      <c r="C65" s="12" t="s">
        <v>22</v>
      </c>
      <c r="D65" s="12"/>
      <c r="E65" s="19">
        <f>DATE(2001,4,1)</f>
        <v>36982</v>
      </c>
      <c r="F65" s="14" t="s">
        <v>12</v>
      </c>
      <c r="G65" s="12">
        <v>1</v>
      </c>
      <c r="H65" s="15">
        <v>49</v>
      </c>
    </row>
    <row r="66" spans="1:8" s="15" customFormat="1">
      <c r="A66" s="12"/>
      <c r="B66" s="12"/>
      <c r="C66" s="12"/>
      <c r="D66" s="12"/>
      <c r="E66" s="19">
        <f>DATE(2001,4,3)</f>
        <v>36984</v>
      </c>
      <c r="F66" s="14" t="s">
        <v>12</v>
      </c>
      <c r="G66" s="12">
        <v>1</v>
      </c>
      <c r="H66" s="15">
        <v>49</v>
      </c>
    </row>
    <row r="67" spans="1:8" s="15" customFormat="1">
      <c r="A67" s="12"/>
      <c r="B67" s="12"/>
      <c r="C67" s="12"/>
      <c r="D67" s="12"/>
      <c r="E67" s="19">
        <f>DATE(2001,4,14)</f>
        <v>36995</v>
      </c>
      <c r="F67" s="14" t="s">
        <v>12</v>
      </c>
      <c r="G67" s="12">
        <v>2</v>
      </c>
      <c r="H67" s="15">
        <v>49</v>
      </c>
    </row>
    <row r="68" spans="1:8" s="15" customFormat="1">
      <c r="A68" s="12"/>
      <c r="B68" s="12"/>
      <c r="C68" s="12"/>
      <c r="D68" s="12"/>
      <c r="E68" s="19">
        <f>DATE(2001,4,25)</f>
        <v>37006</v>
      </c>
      <c r="F68" s="14" t="s">
        <v>12</v>
      </c>
      <c r="G68" s="12">
        <v>1</v>
      </c>
      <c r="H68" s="15">
        <v>49</v>
      </c>
    </row>
    <row r="69" spans="1:8" s="15" customFormat="1">
      <c r="A69" s="12"/>
      <c r="B69" s="12"/>
      <c r="C69" s="12"/>
      <c r="D69" s="12"/>
      <c r="E69" s="19">
        <f>DATE(2001,4,27)</f>
        <v>37008</v>
      </c>
      <c r="F69" s="14" t="s">
        <v>12</v>
      </c>
      <c r="G69" s="12">
        <v>1</v>
      </c>
      <c r="H69" s="15">
        <v>49</v>
      </c>
    </row>
    <row r="70" spans="1:8">
      <c r="A70" s="8">
        <v>17</v>
      </c>
      <c r="B70" s="8" t="s">
        <v>27</v>
      </c>
      <c r="C70" s="8" t="s">
        <v>25</v>
      </c>
      <c r="E70" s="20" t="s">
        <v>31</v>
      </c>
      <c r="F70" s="10" t="s">
        <v>12</v>
      </c>
      <c r="G70" s="8">
        <v>1</v>
      </c>
      <c r="H70" s="11">
        <v>49</v>
      </c>
    </row>
    <row r="71" spans="1:8">
      <c r="B71" s="8" t="s">
        <v>23</v>
      </c>
      <c r="C71" s="8" t="s">
        <v>22</v>
      </c>
      <c r="E71" s="16">
        <f t="shared" ref="E71" si="0">DATE(2001,5,1)</f>
        <v>37012</v>
      </c>
      <c r="F71" s="10" t="s">
        <v>12</v>
      </c>
      <c r="G71" s="8">
        <v>1</v>
      </c>
      <c r="H71" s="11">
        <v>49</v>
      </c>
    </row>
    <row r="72" spans="1:8">
      <c r="E72" s="16">
        <f>DATE(2001,5,7)</f>
        <v>37018</v>
      </c>
      <c r="F72" s="10" t="s">
        <v>12</v>
      </c>
      <c r="G72" s="8">
        <v>1</v>
      </c>
      <c r="H72" s="11">
        <v>49</v>
      </c>
    </row>
    <row r="73" spans="1:8">
      <c r="E73" s="16">
        <f>DATE(2001,5,8)</f>
        <v>37019</v>
      </c>
      <c r="F73" s="10" t="s">
        <v>12</v>
      </c>
      <c r="G73" s="8">
        <v>1</v>
      </c>
      <c r="H73" s="11">
        <v>49</v>
      </c>
    </row>
    <row r="74" spans="1:8">
      <c r="E74" s="16">
        <f>DATE(2001,5,17)</f>
        <v>37028</v>
      </c>
      <c r="F74" s="10" t="s">
        <v>12</v>
      </c>
      <c r="G74" s="8">
        <v>1</v>
      </c>
      <c r="H74" s="11">
        <v>49</v>
      </c>
    </row>
    <row r="75" spans="1:8">
      <c r="E75" s="16">
        <f>DATE(2001,5,23)</f>
        <v>37034</v>
      </c>
      <c r="F75" s="10" t="s">
        <v>12</v>
      </c>
      <c r="G75" s="8">
        <v>1</v>
      </c>
      <c r="H75" s="11">
        <v>49</v>
      </c>
    </row>
    <row r="76" spans="1:8">
      <c r="E76" s="16">
        <f>DATE(2001,5,25)</f>
        <v>37036</v>
      </c>
      <c r="F76" s="10" t="s">
        <v>12</v>
      </c>
      <c r="G76" s="8">
        <v>2</v>
      </c>
      <c r="H76" s="11">
        <v>49</v>
      </c>
    </row>
    <row r="77" spans="1:8">
      <c r="E77" s="16">
        <f>DATE(2001,5,28)</f>
        <v>37039</v>
      </c>
      <c r="F77" s="10" t="s">
        <v>12</v>
      </c>
      <c r="G77" s="8">
        <v>1</v>
      </c>
      <c r="H77" s="11">
        <v>49</v>
      </c>
    </row>
    <row r="78" spans="1:8">
      <c r="E78" s="16">
        <f>DATE(2001,5,29)</f>
        <v>37040</v>
      </c>
      <c r="F78" s="10" t="s">
        <v>12</v>
      </c>
      <c r="G78" s="8">
        <v>1</v>
      </c>
      <c r="H78" s="11">
        <v>49</v>
      </c>
    </row>
    <row r="79" spans="1:8" s="15" customFormat="1">
      <c r="A79" s="12">
        <v>18</v>
      </c>
      <c r="B79" s="12" t="s">
        <v>23</v>
      </c>
      <c r="C79" s="12" t="s">
        <v>22</v>
      </c>
      <c r="D79" s="12"/>
      <c r="E79" s="19">
        <f>DATE(2001,6,13)</f>
        <v>37055</v>
      </c>
      <c r="F79" s="14" t="s">
        <v>12</v>
      </c>
      <c r="G79" s="12">
        <v>8</v>
      </c>
      <c r="H79" s="15">
        <v>49</v>
      </c>
    </row>
    <row r="80" spans="1:8">
      <c r="A80" s="8">
        <v>19</v>
      </c>
      <c r="B80" s="8" t="s">
        <v>23</v>
      </c>
      <c r="C80" s="8" t="s">
        <v>22</v>
      </c>
      <c r="E80" s="16">
        <f>DATE(2001,9,20)</f>
        <v>37154</v>
      </c>
      <c r="F80" s="10" t="s">
        <v>12</v>
      </c>
      <c r="G80" s="8">
        <v>1</v>
      </c>
      <c r="H80" s="11">
        <v>49</v>
      </c>
    </row>
    <row r="81" spans="1:8">
      <c r="E81" s="16">
        <f>DATE(2001,9,22)</f>
        <v>37156</v>
      </c>
      <c r="F81" s="10" t="s">
        <v>12</v>
      </c>
      <c r="G81" s="8">
        <v>4</v>
      </c>
      <c r="H81" s="11">
        <v>49</v>
      </c>
    </row>
    <row r="82" spans="1:8">
      <c r="E82" s="16">
        <f>DATE(2001,9,26)</f>
        <v>37160</v>
      </c>
      <c r="F82" s="10" t="s">
        <v>12</v>
      </c>
      <c r="G82" s="8">
        <v>1</v>
      </c>
      <c r="H82" s="11">
        <v>49</v>
      </c>
    </row>
    <row r="83" spans="1:8">
      <c r="E83" s="16">
        <f>DATE(2001,9,27)</f>
        <v>37161</v>
      </c>
      <c r="F83" s="10" t="s">
        <v>12</v>
      </c>
      <c r="G83" s="8">
        <v>1</v>
      </c>
      <c r="H83" s="11">
        <v>49</v>
      </c>
    </row>
    <row r="84" spans="1:8" s="15" customFormat="1">
      <c r="A84" s="12">
        <v>20</v>
      </c>
      <c r="B84" s="12" t="s">
        <v>23</v>
      </c>
      <c r="C84" s="12" t="s">
        <v>22</v>
      </c>
      <c r="D84" s="12"/>
      <c r="E84" s="19">
        <f>DATE(2001,10,3)</f>
        <v>37167</v>
      </c>
      <c r="F84" s="14" t="s">
        <v>12</v>
      </c>
      <c r="G84" s="12">
        <v>4</v>
      </c>
      <c r="H84" s="15">
        <v>49</v>
      </c>
    </row>
    <row r="85" spans="1:8" s="15" customFormat="1">
      <c r="A85" s="12"/>
      <c r="B85" s="12"/>
      <c r="C85" s="12"/>
      <c r="D85" s="12"/>
      <c r="E85" s="19">
        <f>DATE(2001,10,4)</f>
        <v>37168</v>
      </c>
      <c r="F85" s="14" t="s">
        <v>12</v>
      </c>
      <c r="G85" s="12">
        <v>1</v>
      </c>
      <c r="H85" s="15">
        <v>49</v>
      </c>
    </row>
    <row r="86" spans="1:8" s="15" customFormat="1">
      <c r="A86" s="12"/>
      <c r="B86" s="12"/>
      <c r="C86" s="12"/>
      <c r="D86" s="12"/>
      <c r="E86" s="19">
        <f>DATE(2001,10,9)</f>
        <v>37173</v>
      </c>
      <c r="F86" s="14" t="s">
        <v>12</v>
      </c>
      <c r="G86" s="12">
        <v>1</v>
      </c>
      <c r="H86" s="15">
        <v>49</v>
      </c>
    </row>
    <row r="87" spans="1:8" s="15" customFormat="1">
      <c r="A87" s="12"/>
      <c r="B87" s="12"/>
      <c r="C87" s="12"/>
      <c r="D87" s="12"/>
      <c r="E87" s="19">
        <f>DATE(2001,10,13)</f>
        <v>37177</v>
      </c>
      <c r="F87" s="14" t="s">
        <v>12</v>
      </c>
      <c r="G87" s="12">
        <v>1</v>
      </c>
      <c r="H87" s="15">
        <v>49</v>
      </c>
    </row>
    <row r="88" spans="1:8" s="15" customFormat="1">
      <c r="A88" s="12"/>
      <c r="B88" s="12"/>
      <c r="C88" s="12"/>
      <c r="D88" s="12"/>
      <c r="E88" s="19">
        <f>DATE(2001,10,19)</f>
        <v>37183</v>
      </c>
      <c r="F88" s="14" t="s">
        <v>12</v>
      </c>
      <c r="G88" s="12">
        <v>1</v>
      </c>
      <c r="H88" s="15">
        <v>49</v>
      </c>
    </row>
    <row r="89" spans="1:8" s="15" customFormat="1">
      <c r="A89" s="12"/>
      <c r="B89" s="12"/>
      <c r="C89" s="12"/>
      <c r="D89" s="12"/>
      <c r="E89" s="19">
        <f>DATE(2001,10,24)</f>
        <v>37188</v>
      </c>
      <c r="F89" s="14" t="s">
        <v>12</v>
      </c>
      <c r="G89" s="12">
        <v>1</v>
      </c>
      <c r="H89" s="15">
        <v>49</v>
      </c>
    </row>
    <row r="90" spans="1:8" s="15" customFormat="1">
      <c r="A90" s="12"/>
      <c r="B90" s="12"/>
      <c r="C90" s="12"/>
      <c r="D90" s="12"/>
      <c r="E90" s="19">
        <f>DATE(2001,10,29)</f>
        <v>37193</v>
      </c>
      <c r="F90" s="14" t="s">
        <v>12</v>
      </c>
      <c r="G90" s="12">
        <v>1</v>
      </c>
      <c r="H90" s="15">
        <v>49</v>
      </c>
    </row>
    <row r="91" spans="1:8">
      <c r="A91" s="8">
        <v>21</v>
      </c>
      <c r="B91" s="8" t="s">
        <v>27</v>
      </c>
      <c r="C91" s="8" t="s">
        <v>25</v>
      </c>
      <c r="E91" s="20" t="s">
        <v>32</v>
      </c>
      <c r="F91" s="10" t="s">
        <v>12</v>
      </c>
      <c r="G91" s="8">
        <v>1</v>
      </c>
      <c r="H91" s="11">
        <v>49</v>
      </c>
    </row>
    <row r="92" spans="1:8">
      <c r="B92" s="8" t="s">
        <v>23</v>
      </c>
      <c r="C92" s="8" t="s">
        <v>22</v>
      </c>
      <c r="E92" s="16">
        <f>DATE(2001,11,1)</f>
        <v>37196</v>
      </c>
      <c r="F92" s="10" t="s">
        <v>12</v>
      </c>
      <c r="G92" s="8">
        <v>1</v>
      </c>
      <c r="H92" s="11">
        <v>49</v>
      </c>
    </row>
    <row r="93" spans="1:8">
      <c r="E93" s="16">
        <f>DATE(2001,11,18)</f>
        <v>37213</v>
      </c>
      <c r="F93" s="10" t="s">
        <v>12</v>
      </c>
      <c r="G93" s="8">
        <v>6</v>
      </c>
      <c r="H93" s="11">
        <v>49</v>
      </c>
    </row>
    <row r="94" spans="1:8" s="15" customFormat="1">
      <c r="A94" s="12">
        <v>22</v>
      </c>
      <c r="B94" s="12" t="s">
        <v>23</v>
      </c>
      <c r="C94" s="12" t="s">
        <v>22</v>
      </c>
      <c r="D94" s="12"/>
      <c r="E94" s="19">
        <f>DATE(2002,1,14)</f>
        <v>37270</v>
      </c>
      <c r="F94" s="14" t="s">
        <v>12</v>
      </c>
      <c r="G94" s="12">
        <v>1</v>
      </c>
      <c r="H94" s="15">
        <v>49</v>
      </c>
    </row>
    <row r="95" spans="1:8" s="15" customFormat="1">
      <c r="A95" s="12"/>
      <c r="B95" s="12"/>
      <c r="C95" s="12"/>
      <c r="D95" s="12"/>
      <c r="E95" s="19">
        <f>DATE(2002,1,20)</f>
        <v>37276</v>
      </c>
      <c r="F95" s="14" t="s">
        <v>12</v>
      </c>
      <c r="G95" s="12">
        <v>1</v>
      </c>
      <c r="H95" s="15">
        <v>49</v>
      </c>
    </row>
    <row r="96" spans="1:8">
      <c r="A96" s="8">
        <v>23</v>
      </c>
      <c r="B96" s="8" t="s">
        <v>23</v>
      </c>
      <c r="C96" s="8" t="s">
        <v>22</v>
      </c>
      <c r="E96" s="16">
        <f>DATE(2002,2,3)</f>
        <v>37290</v>
      </c>
      <c r="F96" s="10" t="s">
        <v>12</v>
      </c>
      <c r="G96" s="8">
        <v>13</v>
      </c>
      <c r="H96" s="11">
        <v>49</v>
      </c>
    </row>
    <row r="97" spans="1:8">
      <c r="E97" s="16">
        <f>DATE(2002,2,4)</f>
        <v>37291</v>
      </c>
      <c r="F97" s="10" t="s">
        <v>12</v>
      </c>
      <c r="G97" s="8">
        <v>1</v>
      </c>
      <c r="H97" s="11">
        <v>49</v>
      </c>
    </row>
    <row r="98" spans="1:8">
      <c r="E98" s="16">
        <f>DATE(2002,2,9)</f>
        <v>37296</v>
      </c>
      <c r="F98" s="10" t="s">
        <v>12</v>
      </c>
      <c r="G98" s="8">
        <v>1</v>
      </c>
      <c r="H98" s="11">
        <v>49</v>
      </c>
    </row>
    <row r="99" spans="1:8" s="15" customFormat="1">
      <c r="A99" s="12">
        <v>24</v>
      </c>
      <c r="B99" s="12" t="s">
        <v>23</v>
      </c>
      <c r="C99" s="12" t="s">
        <v>22</v>
      </c>
      <c r="D99" s="12"/>
      <c r="E99" s="19">
        <f>DATE(2002,3,2)</f>
        <v>37317</v>
      </c>
      <c r="F99" s="14" t="s">
        <v>12</v>
      </c>
      <c r="G99" s="12">
        <v>1</v>
      </c>
      <c r="H99" s="15">
        <v>49</v>
      </c>
    </row>
    <row r="100" spans="1:8" s="15" customFormat="1">
      <c r="A100" s="12"/>
      <c r="B100" s="12"/>
      <c r="C100" s="12"/>
      <c r="D100" s="12"/>
      <c r="E100" s="19">
        <f>DATE(2002,3,12)</f>
        <v>37327</v>
      </c>
      <c r="F100" s="14" t="s">
        <v>12</v>
      </c>
      <c r="G100" s="12">
        <v>1</v>
      </c>
      <c r="H100" s="15">
        <v>49</v>
      </c>
    </row>
    <row r="101" spans="1:8" s="15" customFormat="1">
      <c r="A101" s="12"/>
      <c r="B101" s="12"/>
      <c r="C101" s="12"/>
      <c r="D101" s="12"/>
      <c r="E101" s="19">
        <f>DATE(2002,3,19)</f>
        <v>37334</v>
      </c>
      <c r="F101" s="14" t="s">
        <v>12</v>
      </c>
      <c r="G101" s="12">
        <v>3</v>
      </c>
      <c r="H101" s="15">
        <v>49</v>
      </c>
    </row>
    <row r="102" spans="1:8" s="15" customFormat="1">
      <c r="A102" s="12"/>
      <c r="B102" s="12"/>
      <c r="C102" s="12"/>
      <c r="D102" s="12"/>
      <c r="E102" s="19">
        <f>DATE(2002,3,22)</f>
        <v>37337</v>
      </c>
      <c r="F102" s="14" t="s">
        <v>12</v>
      </c>
      <c r="G102" s="12">
        <v>1</v>
      </c>
      <c r="H102" s="15">
        <v>49</v>
      </c>
    </row>
    <row r="103" spans="1:8" s="15" customFormat="1">
      <c r="A103" s="12"/>
      <c r="B103" s="12"/>
      <c r="C103" s="12"/>
      <c r="D103" s="12"/>
      <c r="E103" s="19">
        <f>DATE(2002,3,27)</f>
        <v>37342</v>
      </c>
      <c r="F103" s="14" t="s">
        <v>12</v>
      </c>
      <c r="G103" s="12">
        <v>1</v>
      </c>
      <c r="H103" s="15">
        <v>49</v>
      </c>
    </row>
    <row r="104" spans="1:8" s="15" customFormat="1">
      <c r="A104" s="12"/>
      <c r="B104" s="12"/>
      <c r="C104" s="12"/>
      <c r="D104" s="12"/>
      <c r="E104" s="19">
        <f>DATE(2002,3,28)</f>
        <v>37343</v>
      </c>
      <c r="F104" s="14" t="s">
        <v>12</v>
      </c>
      <c r="G104" s="12">
        <v>1</v>
      </c>
      <c r="H104" s="15">
        <v>49</v>
      </c>
    </row>
    <row r="105" spans="1:8">
      <c r="A105" s="8">
        <v>25</v>
      </c>
      <c r="B105" s="8" t="s">
        <v>27</v>
      </c>
      <c r="C105" s="8" t="s">
        <v>25</v>
      </c>
      <c r="E105" s="20" t="s">
        <v>33</v>
      </c>
      <c r="F105" s="10" t="s">
        <v>12</v>
      </c>
      <c r="G105" s="8">
        <v>1</v>
      </c>
      <c r="H105" s="11">
        <v>49</v>
      </c>
    </row>
    <row r="106" spans="1:8">
      <c r="B106" s="8" t="s">
        <v>23</v>
      </c>
      <c r="C106" s="8" t="s">
        <v>22</v>
      </c>
      <c r="E106" s="16">
        <f>DATE(2002,4,1)</f>
        <v>37347</v>
      </c>
      <c r="F106" s="10" t="s">
        <v>12</v>
      </c>
      <c r="G106" s="8">
        <v>1</v>
      </c>
      <c r="H106" s="11">
        <v>49</v>
      </c>
    </row>
    <row r="107" spans="1:8">
      <c r="E107" s="16">
        <f>DATE(2002,4,6)</f>
        <v>37352</v>
      </c>
      <c r="F107" s="10" t="s">
        <v>12</v>
      </c>
      <c r="G107" s="8">
        <v>1</v>
      </c>
      <c r="H107" s="11">
        <v>49</v>
      </c>
    </row>
    <row r="108" spans="1:8">
      <c r="E108" s="16">
        <f>DATE(2002,4,7)</f>
        <v>37353</v>
      </c>
      <c r="F108" s="10" t="s">
        <v>12</v>
      </c>
      <c r="G108" s="8">
        <v>1</v>
      </c>
      <c r="H108" s="11">
        <v>49</v>
      </c>
    </row>
    <row r="109" spans="1:8">
      <c r="E109" s="16">
        <f>DATE(2002,4,8)</f>
        <v>37354</v>
      </c>
      <c r="F109" s="10" t="s">
        <v>12</v>
      </c>
      <c r="G109" s="8">
        <v>1</v>
      </c>
      <c r="H109" s="11">
        <v>49</v>
      </c>
    </row>
    <row r="110" spans="1:8">
      <c r="E110" s="16">
        <f>DATE(2002,4,9)</f>
        <v>37355</v>
      </c>
      <c r="F110" s="10" t="s">
        <v>12</v>
      </c>
      <c r="G110" s="8">
        <v>1</v>
      </c>
      <c r="H110" s="11">
        <v>49</v>
      </c>
    </row>
    <row r="111" spans="1:8">
      <c r="E111" s="16">
        <f>DATE(2002,4,10)</f>
        <v>37356</v>
      </c>
      <c r="F111" s="10" t="s">
        <v>12</v>
      </c>
      <c r="G111" s="8">
        <v>9</v>
      </c>
      <c r="H111" s="11">
        <v>49</v>
      </c>
    </row>
    <row r="112" spans="1:8">
      <c r="E112" s="16">
        <f>DATE(2002,4,11)</f>
        <v>37357</v>
      </c>
      <c r="F112" s="10" t="s">
        <v>12</v>
      </c>
      <c r="G112" s="8">
        <v>1</v>
      </c>
      <c r="H112" s="11">
        <v>49</v>
      </c>
    </row>
    <row r="113" spans="1:8">
      <c r="E113" s="16">
        <f>DATE(2002,4,30)</f>
        <v>37376</v>
      </c>
      <c r="F113" s="10" t="s">
        <v>12</v>
      </c>
      <c r="G113" s="8">
        <v>3</v>
      </c>
      <c r="H113" s="11">
        <v>49</v>
      </c>
    </row>
    <row r="114" spans="1:8" s="15" customFormat="1">
      <c r="A114" s="12">
        <v>26</v>
      </c>
      <c r="B114" s="12" t="s">
        <v>27</v>
      </c>
      <c r="C114" s="12" t="s">
        <v>25</v>
      </c>
      <c r="D114" s="12"/>
      <c r="E114" s="21" t="s">
        <v>34</v>
      </c>
      <c r="F114" s="14" t="s">
        <v>12</v>
      </c>
      <c r="G114" s="12">
        <v>1</v>
      </c>
      <c r="H114" s="15">
        <v>49</v>
      </c>
    </row>
    <row r="115" spans="1:8" s="15" customFormat="1">
      <c r="A115" s="12"/>
      <c r="B115" s="12" t="s">
        <v>23</v>
      </c>
      <c r="C115" s="12" t="s">
        <v>22</v>
      </c>
      <c r="D115" s="12"/>
      <c r="E115" s="19">
        <f>DATE(2002,5,1)</f>
        <v>37377</v>
      </c>
      <c r="F115" s="14" t="s">
        <v>12</v>
      </c>
      <c r="G115" s="12">
        <v>1</v>
      </c>
      <c r="H115" s="15">
        <v>49</v>
      </c>
    </row>
    <row r="116" spans="1:8" s="15" customFormat="1">
      <c r="A116" s="12"/>
      <c r="B116" s="12"/>
      <c r="C116" s="12"/>
      <c r="D116" s="12"/>
      <c r="E116" s="19">
        <f>DATE(2002,5,4)</f>
        <v>37380</v>
      </c>
      <c r="F116" s="14" t="s">
        <v>12</v>
      </c>
      <c r="G116" s="12">
        <v>1</v>
      </c>
      <c r="H116" s="15">
        <v>49</v>
      </c>
    </row>
    <row r="117" spans="1:8" s="15" customFormat="1">
      <c r="A117" s="12"/>
      <c r="B117" s="12"/>
      <c r="C117" s="12"/>
      <c r="D117" s="12"/>
      <c r="E117" s="19">
        <f>DATE(2002,5,8)</f>
        <v>37384</v>
      </c>
      <c r="F117" s="14" t="s">
        <v>12</v>
      </c>
      <c r="G117" s="12">
        <v>1</v>
      </c>
      <c r="H117" s="15">
        <v>49</v>
      </c>
    </row>
    <row r="118" spans="1:8" s="15" customFormat="1">
      <c r="A118" s="12"/>
      <c r="B118" s="12"/>
      <c r="C118" s="12"/>
      <c r="D118" s="12"/>
      <c r="E118" s="19">
        <f>DATE(2002,5,11)</f>
        <v>37387</v>
      </c>
      <c r="F118" s="14" t="s">
        <v>12</v>
      </c>
      <c r="G118" s="12">
        <v>1</v>
      </c>
      <c r="H118" s="15">
        <v>49</v>
      </c>
    </row>
    <row r="119" spans="1:8" s="15" customFormat="1">
      <c r="A119" s="12"/>
      <c r="B119" s="12"/>
      <c r="C119" s="12"/>
      <c r="D119" s="12"/>
      <c r="E119" s="19">
        <f>DATE(2002,5,15)</f>
        <v>37391</v>
      </c>
      <c r="F119" s="14" t="s">
        <v>12</v>
      </c>
      <c r="G119" s="12">
        <v>1</v>
      </c>
      <c r="H119" s="15">
        <v>49</v>
      </c>
    </row>
    <row r="120" spans="1:8" s="15" customFormat="1">
      <c r="A120" s="12"/>
      <c r="B120" s="12"/>
      <c r="C120" s="12"/>
      <c r="D120" s="12"/>
      <c r="E120" s="19">
        <f>DATE(2002,5,29)</f>
        <v>37405</v>
      </c>
      <c r="F120" s="14" t="s">
        <v>12</v>
      </c>
      <c r="G120" s="12">
        <v>1</v>
      </c>
      <c r="H120" s="15">
        <v>49</v>
      </c>
    </row>
    <row r="121" spans="1:8">
      <c r="A121" s="8">
        <v>27</v>
      </c>
      <c r="B121" s="8" t="s">
        <v>27</v>
      </c>
      <c r="C121" s="8" t="s">
        <v>25</v>
      </c>
      <c r="E121" s="20" t="s">
        <v>35</v>
      </c>
      <c r="F121" s="10" t="s">
        <v>12</v>
      </c>
      <c r="G121" s="8">
        <v>1</v>
      </c>
      <c r="H121" s="11">
        <v>49</v>
      </c>
    </row>
    <row r="122" spans="1:8">
      <c r="B122" s="8" t="s">
        <v>23</v>
      </c>
      <c r="C122" s="8" t="s">
        <v>22</v>
      </c>
      <c r="E122" s="16">
        <f t="shared" ref="E122" si="1">DATE(2002,6,1)</f>
        <v>37408</v>
      </c>
      <c r="F122" s="10" t="s">
        <v>12</v>
      </c>
      <c r="G122" s="8">
        <v>1</v>
      </c>
      <c r="H122" s="11">
        <v>49</v>
      </c>
    </row>
    <row r="123" spans="1:8">
      <c r="E123" s="16">
        <f>DATE(2002,6,11)</f>
        <v>37418</v>
      </c>
      <c r="F123" s="10" t="s">
        <v>12</v>
      </c>
      <c r="G123" s="8">
        <v>1</v>
      </c>
      <c r="H123" s="11">
        <v>49</v>
      </c>
    </row>
    <row r="124" spans="1:8">
      <c r="E124" s="16">
        <f>DATE(2002,6,14)</f>
        <v>37421</v>
      </c>
      <c r="F124" s="10" t="s">
        <v>12</v>
      </c>
      <c r="G124" s="8">
        <v>1</v>
      </c>
      <c r="H124" s="11">
        <v>49</v>
      </c>
    </row>
    <row r="125" spans="1:8">
      <c r="E125" s="16">
        <f>DATE(2002,6,18)</f>
        <v>37425</v>
      </c>
      <c r="F125" s="10" t="s">
        <v>12</v>
      </c>
      <c r="G125" s="8">
        <v>1</v>
      </c>
      <c r="H125" s="11">
        <v>49</v>
      </c>
    </row>
    <row r="126" spans="1:8">
      <c r="E126" s="16">
        <f>DATE(2002,6,23)</f>
        <v>37430</v>
      </c>
      <c r="F126" s="10" t="s">
        <v>12</v>
      </c>
      <c r="G126" s="8">
        <v>1</v>
      </c>
      <c r="H126" s="11">
        <v>49</v>
      </c>
    </row>
    <row r="127" spans="1:8">
      <c r="E127" s="16">
        <f>DATE(2002,6,25)</f>
        <v>37432</v>
      </c>
      <c r="F127" s="10" t="s">
        <v>12</v>
      </c>
      <c r="G127" s="8">
        <v>3</v>
      </c>
      <c r="H127" s="11">
        <v>49</v>
      </c>
    </row>
    <row r="128" spans="1:8" s="15" customFormat="1">
      <c r="A128" s="12">
        <v>28</v>
      </c>
      <c r="B128" s="12" t="s">
        <v>23</v>
      </c>
      <c r="C128" s="12" t="s">
        <v>22</v>
      </c>
      <c r="D128" s="12"/>
      <c r="E128" s="19">
        <f>DATE(2002,8,13)</f>
        <v>37481</v>
      </c>
      <c r="F128" s="14" t="s">
        <v>12</v>
      </c>
      <c r="G128" s="12">
        <v>1</v>
      </c>
      <c r="H128" s="15">
        <v>49</v>
      </c>
    </row>
    <row r="129" spans="1:8" s="15" customFormat="1">
      <c r="A129" s="12"/>
      <c r="B129" s="12"/>
      <c r="C129" s="12"/>
      <c r="D129" s="12"/>
      <c r="E129" s="19">
        <f>DATE(2002,8,16)</f>
        <v>37484</v>
      </c>
      <c r="F129" s="14" t="s">
        <v>12</v>
      </c>
      <c r="G129" s="12">
        <v>1</v>
      </c>
      <c r="H129" s="15">
        <v>49</v>
      </c>
    </row>
    <row r="130" spans="1:8" s="15" customFormat="1">
      <c r="A130" s="12"/>
      <c r="B130" s="12"/>
      <c r="C130" s="12"/>
      <c r="D130" s="12"/>
      <c r="E130" s="19">
        <f>DATE(2002,8,20)</f>
        <v>37488</v>
      </c>
      <c r="F130" s="14" t="s">
        <v>12</v>
      </c>
      <c r="G130" s="12">
        <v>1</v>
      </c>
      <c r="H130" s="15">
        <v>49</v>
      </c>
    </row>
    <row r="131" spans="1:8">
      <c r="A131" s="8">
        <v>29</v>
      </c>
      <c r="B131" s="8" t="s">
        <v>23</v>
      </c>
      <c r="C131" s="8" t="s">
        <v>22</v>
      </c>
      <c r="E131" s="16">
        <f>DATE(2002,9,5)</f>
        <v>37504</v>
      </c>
      <c r="F131" s="10" t="s">
        <v>12</v>
      </c>
      <c r="G131" s="8">
        <v>6</v>
      </c>
      <c r="H131" s="11">
        <v>49</v>
      </c>
    </row>
    <row r="132" spans="1:8">
      <c r="E132" s="16">
        <f>DATE(2002,9,6)</f>
        <v>37505</v>
      </c>
      <c r="F132" s="10" t="s">
        <v>12</v>
      </c>
      <c r="G132" s="8">
        <v>1</v>
      </c>
      <c r="H132" s="11">
        <v>49</v>
      </c>
    </row>
    <row r="133" spans="1:8">
      <c r="E133" s="16">
        <f>DATE(2002,9,8)</f>
        <v>37507</v>
      </c>
      <c r="F133" s="10" t="s">
        <v>12</v>
      </c>
      <c r="G133" s="8">
        <v>1</v>
      </c>
      <c r="H133" s="11">
        <v>49</v>
      </c>
    </row>
    <row r="134" spans="1:8">
      <c r="E134" s="16">
        <f>DATE(2002,9,9)</f>
        <v>37508</v>
      </c>
      <c r="F134" s="10" t="s">
        <v>12</v>
      </c>
      <c r="G134" s="8">
        <v>1</v>
      </c>
      <c r="H134" s="11">
        <v>49</v>
      </c>
    </row>
    <row r="135" spans="1:8">
      <c r="E135" s="16">
        <f>DATE(2002,9,11)</f>
        <v>37510</v>
      </c>
      <c r="F135" s="10" t="s">
        <v>12</v>
      </c>
      <c r="G135" s="8">
        <v>1</v>
      </c>
      <c r="H135" s="11">
        <v>49</v>
      </c>
    </row>
    <row r="136" spans="1:8">
      <c r="E136" s="16">
        <f>DATE(2002,9,28)</f>
        <v>37527</v>
      </c>
      <c r="F136" s="10" t="s">
        <v>12</v>
      </c>
      <c r="G136" s="8">
        <v>1</v>
      </c>
      <c r="H136" s="11">
        <v>49</v>
      </c>
    </row>
    <row r="137" spans="1:8" s="15" customFormat="1">
      <c r="A137" s="12">
        <v>30</v>
      </c>
      <c r="B137" s="12" t="s">
        <v>23</v>
      </c>
      <c r="C137" s="12" t="s">
        <v>22</v>
      </c>
      <c r="D137" s="12"/>
      <c r="E137" s="19">
        <f>DATE(2002,10,2)</f>
        <v>37531</v>
      </c>
      <c r="F137" s="14" t="s">
        <v>12</v>
      </c>
      <c r="G137" s="12">
        <v>3</v>
      </c>
      <c r="H137" s="15">
        <v>49</v>
      </c>
    </row>
    <row r="138" spans="1:8" s="15" customFormat="1">
      <c r="A138" s="12"/>
      <c r="B138" s="12"/>
      <c r="C138" s="12"/>
      <c r="D138" s="12"/>
      <c r="E138" s="19">
        <f>DATE(2002,10,27)</f>
        <v>37556</v>
      </c>
      <c r="F138" s="14" t="s">
        <v>12</v>
      </c>
      <c r="G138" s="12">
        <v>1</v>
      </c>
      <c r="H138" s="15">
        <v>49</v>
      </c>
    </row>
    <row r="139" spans="1:8">
      <c r="A139" s="8">
        <v>31</v>
      </c>
      <c r="B139" s="8" t="s">
        <v>23</v>
      </c>
      <c r="C139" s="8" t="s">
        <v>22</v>
      </c>
      <c r="E139" s="16">
        <f>DATE(2002,11,3)</f>
        <v>37563</v>
      </c>
      <c r="F139" s="10" t="s">
        <v>12</v>
      </c>
      <c r="G139" s="8">
        <v>1</v>
      </c>
      <c r="H139" s="11">
        <v>49</v>
      </c>
    </row>
    <row r="140" spans="1:8">
      <c r="E140" s="16">
        <f>DATE(2002,11,7)</f>
        <v>37567</v>
      </c>
      <c r="F140" s="10" t="s">
        <v>12</v>
      </c>
      <c r="G140" s="8">
        <v>1</v>
      </c>
      <c r="H140" s="11">
        <v>49</v>
      </c>
    </row>
    <row r="141" spans="1:8" s="15" customFormat="1">
      <c r="A141" s="12">
        <v>32</v>
      </c>
      <c r="B141" s="12" t="s">
        <v>27</v>
      </c>
      <c r="C141" s="12" t="s">
        <v>25</v>
      </c>
      <c r="D141" s="12"/>
      <c r="E141" s="21" t="s">
        <v>36</v>
      </c>
      <c r="F141" s="14" t="s">
        <v>12</v>
      </c>
      <c r="G141" s="12">
        <v>1</v>
      </c>
      <c r="H141" s="15">
        <v>49</v>
      </c>
    </row>
    <row r="142" spans="1:8" s="15" customFormat="1">
      <c r="A142" s="12"/>
      <c r="B142" s="12" t="s">
        <v>23</v>
      </c>
      <c r="C142" s="12" t="s">
        <v>22</v>
      </c>
      <c r="D142" s="12"/>
      <c r="E142" s="19">
        <f>DATE(2003,1,1)</f>
        <v>37622</v>
      </c>
      <c r="F142" s="14" t="s">
        <v>12</v>
      </c>
      <c r="G142" s="12">
        <v>1</v>
      </c>
      <c r="H142" s="15">
        <v>49</v>
      </c>
    </row>
    <row r="143" spans="1:8" s="15" customFormat="1">
      <c r="A143" s="12"/>
      <c r="B143" s="12"/>
      <c r="C143" s="12"/>
      <c r="D143" s="12"/>
      <c r="E143" s="19">
        <f>DATE(2003,1,17)</f>
        <v>37638</v>
      </c>
      <c r="F143" s="14" t="s">
        <v>12</v>
      </c>
      <c r="G143" s="12">
        <v>1</v>
      </c>
      <c r="H143" s="15">
        <v>49</v>
      </c>
    </row>
    <row r="144" spans="1:8">
      <c r="A144" s="8">
        <v>33</v>
      </c>
      <c r="B144" s="8" t="s">
        <v>27</v>
      </c>
      <c r="C144" s="8" t="s">
        <v>25</v>
      </c>
      <c r="E144" s="20" t="s">
        <v>36</v>
      </c>
      <c r="F144" s="10" t="s">
        <v>12</v>
      </c>
      <c r="G144" s="8">
        <v>1</v>
      </c>
      <c r="H144" s="11">
        <v>49</v>
      </c>
    </row>
    <row r="145" spans="1:8">
      <c r="B145" s="8" t="s">
        <v>23</v>
      </c>
      <c r="C145" s="8" t="s">
        <v>22</v>
      </c>
      <c r="E145" s="16">
        <f>DATE(2003,1,31)</f>
        <v>37652</v>
      </c>
      <c r="F145" s="10" t="s">
        <v>12</v>
      </c>
      <c r="G145" s="8">
        <v>1</v>
      </c>
      <c r="H145" s="11">
        <v>49</v>
      </c>
    </row>
    <row r="146" spans="1:8">
      <c r="E146" s="16">
        <f>DATE(2003,2,25)</f>
        <v>37677</v>
      </c>
      <c r="F146" s="10" t="s">
        <v>12</v>
      </c>
      <c r="G146" s="8">
        <v>7</v>
      </c>
      <c r="H146" s="11">
        <v>49</v>
      </c>
    </row>
    <row r="147" spans="1:8">
      <c r="E147" s="16">
        <f>DATE(2003,2,27)</f>
        <v>37679</v>
      </c>
      <c r="F147" s="10" t="s">
        <v>12</v>
      </c>
      <c r="G147" s="8">
        <v>5</v>
      </c>
      <c r="H147" s="11">
        <v>49</v>
      </c>
    </row>
    <row r="148" spans="1:8" s="15" customFormat="1">
      <c r="A148" s="12">
        <v>34</v>
      </c>
      <c r="B148" s="12" t="s">
        <v>23</v>
      </c>
      <c r="C148" s="12" t="s">
        <v>22</v>
      </c>
      <c r="D148" s="12"/>
      <c r="E148" s="19">
        <f>DATE(2003,3,3)</f>
        <v>37683</v>
      </c>
      <c r="F148" s="14" t="s">
        <v>12</v>
      </c>
      <c r="G148" s="12">
        <v>1</v>
      </c>
      <c r="H148" s="15">
        <v>49</v>
      </c>
    </row>
    <row r="149" spans="1:8" s="15" customFormat="1">
      <c r="A149" s="12"/>
      <c r="B149" s="12"/>
      <c r="C149" s="12"/>
      <c r="D149" s="12"/>
      <c r="E149" s="19">
        <f>DATE(2003,3,4)</f>
        <v>37684</v>
      </c>
      <c r="F149" s="14" t="s">
        <v>12</v>
      </c>
      <c r="G149" s="12">
        <v>9</v>
      </c>
      <c r="H149" s="15">
        <v>49</v>
      </c>
    </row>
    <row r="150" spans="1:8" s="15" customFormat="1">
      <c r="A150" s="12"/>
      <c r="B150" s="12"/>
      <c r="C150" s="12"/>
      <c r="D150" s="12"/>
      <c r="E150" s="19">
        <f>DATE(2003,3,5)</f>
        <v>37685</v>
      </c>
      <c r="F150" s="14" t="s">
        <v>12</v>
      </c>
      <c r="G150" s="12">
        <v>2</v>
      </c>
      <c r="H150" s="15">
        <v>49</v>
      </c>
    </row>
    <row r="151" spans="1:8" s="15" customFormat="1">
      <c r="A151" s="12"/>
      <c r="B151" s="12"/>
      <c r="C151" s="12"/>
      <c r="D151" s="12"/>
      <c r="E151" s="19">
        <f>DATE(2003,3,8)</f>
        <v>37688</v>
      </c>
      <c r="F151" s="14" t="s">
        <v>12</v>
      </c>
      <c r="G151" s="12">
        <v>1</v>
      </c>
      <c r="H151" s="15">
        <v>49</v>
      </c>
    </row>
    <row r="152" spans="1:8" s="15" customFormat="1">
      <c r="A152" s="12"/>
      <c r="B152" s="12"/>
      <c r="C152" s="12"/>
      <c r="D152" s="12"/>
      <c r="E152" s="19">
        <f>DATE(2003,3,10)</f>
        <v>37690</v>
      </c>
      <c r="F152" s="14" t="s">
        <v>12</v>
      </c>
      <c r="G152" s="12">
        <v>2</v>
      </c>
      <c r="H152" s="15">
        <v>49</v>
      </c>
    </row>
    <row r="153" spans="1:8" s="15" customFormat="1">
      <c r="A153" s="12"/>
      <c r="B153" s="12"/>
      <c r="C153" s="12"/>
      <c r="D153" s="12"/>
      <c r="E153" s="19">
        <f>DATE(2003,3,13)</f>
        <v>37693</v>
      </c>
      <c r="F153" s="14" t="s">
        <v>12</v>
      </c>
      <c r="G153" s="12">
        <v>1</v>
      </c>
      <c r="H153" s="15">
        <v>49</v>
      </c>
    </row>
    <row r="154" spans="1:8" s="15" customFormat="1">
      <c r="A154" s="12"/>
      <c r="B154" s="12"/>
      <c r="C154" s="12"/>
      <c r="D154" s="12"/>
      <c r="E154" s="19">
        <f>DATE(2003,3,14)</f>
        <v>37694</v>
      </c>
      <c r="F154" s="14" t="s">
        <v>12</v>
      </c>
      <c r="G154" s="12">
        <v>1</v>
      </c>
      <c r="H154" s="15">
        <v>49</v>
      </c>
    </row>
    <row r="155" spans="1:8" s="15" customFormat="1">
      <c r="A155" s="12"/>
      <c r="B155" s="12"/>
      <c r="C155" s="12"/>
      <c r="D155" s="12"/>
      <c r="E155" s="19">
        <f>DATE(2003,3,19)</f>
        <v>37699</v>
      </c>
      <c r="F155" s="14" t="s">
        <v>12</v>
      </c>
      <c r="G155" s="12">
        <v>1</v>
      </c>
      <c r="H155" s="15">
        <v>49</v>
      </c>
    </row>
    <row r="156" spans="1:8" s="15" customFormat="1">
      <c r="A156" s="12"/>
      <c r="B156" s="12"/>
      <c r="C156" s="12"/>
      <c r="D156" s="12"/>
      <c r="E156" s="19">
        <f>DATE(2003,3,21)</f>
        <v>37701</v>
      </c>
      <c r="F156" s="14" t="s">
        <v>12</v>
      </c>
      <c r="G156" s="12">
        <v>9</v>
      </c>
      <c r="H156" s="15">
        <v>49</v>
      </c>
    </row>
    <row r="157" spans="1:8" s="15" customFormat="1">
      <c r="A157" s="12"/>
      <c r="B157" s="12"/>
      <c r="C157" s="12"/>
      <c r="D157" s="12"/>
      <c r="E157" s="19">
        <f>DATE(2003,3,22)</f>
        <v>37702</v>
      </c>
      <c r="F157" s="14" t="s">
        <v>12</v>
      </c>
      <c r="G157" s="12">
        <v>1</v>
      </c>
      <c r="H157" s="15">
        <v>49</v>
      </c>
    </row>
    <row r="158" spans="1:8" s="15" customFormat="1">
      <c r="A158" s="12"/>
      <c r="B158" s="12"/>
      <c r="C158" s="12"/>
      <c r="D158" s="12"/>
      <c r="E158" s="19">
        <f>DATE(2003,3,27)</f>
        <v>37707</v>
      </c>
      <c r="F158" s="14" t="s">
        <v>12</v>
      </c>
      <c r="G158" s="12">
        <v>7</v>
      </c>
      <c r="H158" s="15">
        <v>49</v>
      </c>
    </row>
    <row r="159" spans="1:8" s="15" customFormat="1">
      <c r="A159" s="12"/>
      <c r="B159" s="12"/>
      <c r="C159" s="12"/>
      <c r="D159" s="12"/>
      <c r="E159" s="19">
        <f>DATE(2003,3,28)</f>
        <v>37708</v>
      </c>
      <c r="F159" s="14" t="s">
        <v>12</v>
      </c>
      <c r="G159" s="12">
        <v>1</v>
      </c>
      <c r="H159" s="15">
        <v>49</v>
      </c>
    </row>
    <row r="160" spans="1:8" s="15" customFormat="1">
      <c r="A160" s="12"/>
      <c r="B160" s="12"/>
      <c r="C160" s="12"/>
      <c r="D160" s="12"/>
      <c r="E160" s="19">
        <f>DATE(2003,3,31)</f>
        <v>37711</v>
      </c>
      <c r="F160" s="14" t="s">
        <v>12</v>
      </c>
      <c r="G160" s="12">
        <v>1</v>
      </c>
      <c r="H160" s="15">
        <v>49</v>
      </c>
    </row>
    <row r="161" spans="1:8">
      <c r="A161" s="8">
        <v>35</v>
      </c>
      <c r="B161" s="8" t="s">
        <v>23</v>
      </c>
      <c r="C161" s="8" t="s">
        <v>22</v>
      </c>
      <c r="E161" s="16">
        <f>DATE(2003,4,8)</f>
        <v>37719</v>
      </c>
      <c r="F161" s="10" t="s">
        <v>12</v>
      </c>
      <c r="G161" s="8">
        <v>1</v>
      </c>
      <c r="H161" s="11">
        <v>49</v>
      </c>
    </row>
    <row r="162" spans="1:8">
      <c r="E162" s="16">
        <f>DATE(2003,4,9)</f>
        <v>37720</v>
      </c>
      <c r="F162" s="10" t="s">
        <v>12</v>
      </c>
      <c r="G162" s="8">
        <v>10</v>
      </c>
      <c r="H162" s="11">
        <v>49</v>
      </c>
    </row>
    <row r="163" spans="1:8">
      <c r="E163" s="16">
        <f>DATE(2003,4,17)</f>
        <v>37728</v>
      </c>
      <c r="F163" s="10" t="s">
        <v>12</v>
      </c>
      <c r="G163" s="8">
        <v>3</v>
      </c>
      <c r="H163" s="11">
        <v>49</v>
      </c>
    </row>
    <row r="164" spans="1:8">
      <c r="E164" s="16">
        <f>DATE(2003,4,18)</f>
        <v>37729</v>
      </c>
      <c r="F164" s="10" t="s">
        <v>12</v>
      </c>
      <c r="G164" s="8">
        <v>4</v>
      </c>
      <c r="H164" s="11">
        <v>49</v>
      </c>
    </row>
    <row r="165" spans="1:8">
      <c r="E165" s="16">
        <f>DATE(2003,4,23)</f>
        <v>37734</v>
      </c>
      <c r="F165" s="10" t="s">
        <v>12</v>
      </c>
      <c r="G165" s="8">
        <v>1</v>
      </c>
      <c r="H165" s="11">
        <v>49</v>
      </c>
    </row>
    <row r="166" spans="1:8" s="15" customFormat="1">
      <c r="A166" s="12">
        <v>36</v>
      </c>
      <c r="B166" s="12" t="s">
        <v>23</v>
      </c>
      <c r="C166" s="12" t="s">
        <v>22</v>
      </c>
      <c r="D166" s="12"/>
      <c r="E166" s="19">
        <f>DATE(2003,5,2)</f>
        <v>37743</v>
      </c>
      <c r="F166" s="14" t="s">
        <v>12</v>
      </c>
      <c r="G166" s="12">
        <v>1</v>
      </c>
      <c r="H166" s="15">
        <v>49</v>
      </c>
    </row>
    <row r="167" spans="1:8" s="15" customFormat="1">
      <c r="A167" s="12"/>
      <c r="B167" s="12"/>
      <c r="C167" s="12"/>
      <c r="D167" s="12"/>
      <c r="E167" s="19">
        <f>DATE(2003,5,3)</f>
        <v>37744</v>
      </c>
      <c r="F167" s="14" t="s">
        <v>12</v>
      </c>
      <c r="G167" s="12">
        <v>1</v>
      </c>
      <c r="H167" s="15">
        <v>49</v>
      </c>
    </row>
    <row r="168" spans="1:8" s="15" customFormat="1">
      <c r="A168" s="12"/>
      <c r="B168" s="12"/>
      <c r="C168" s="12"/>
      <c r="D168" s="12"/>
      <c r="E168" s="19">
        <f>DATE(2003,5,5)</f>
        <v>37746</v>
      </c>
      <c r="F168" s="14" t="s">
        <v>12</v>
      </c>
      <c r="G168" s="12">
        <v>1</v>
      </c>
      <c r="H168" s="15">
        <v>49</v>
      </c>
    </row>
    <row r="169" spans="1:8" s="15" customFormat="1">
      <c r="A169" s="12"/>
      <c r="B169" s="12"/>
      <c r="C169" s="12"/>
      <c r="D169" s="12"/>
      <c r="E169" s="19">
        <f>DATE(2003,5,7)</f>
        <v>37748</v>
      </c>
      <c r="F169" s="14" t="s">
        <v>12</v>
      </c>
      <c r="G169" s="12">
        <v>1</v>
      </c>
      <c r="H169" s="15">
        <v>49</v>
      </c>
    </row>
    <row r="170" spans="1:8" s="15" customFormat="1">
      <c r="A170" s="12"/>
      <c r="B170" s="12"/>
      <c r="C170" s="12"/>
      <c r="D170" s="12"/>
      <c r="E170" s="19">
        <f>DATE(2003,5,11)</f>
        <v>37752</v>
      </c>
      <c r="F170" s="14" t="s">
        <v>12</v>
      </c>
      <c r="G170" s="12">
        <v>1</v>
      </c>
      <c r="H170" s="15">
        <v>49</v>
      </c>
    </row>
    <row r="171" spans="1:8" s="15" customFormat="1">
      <c r="A171" s="12"/>
      <c r="B171" s="12"/>
      <c r="C171" s="12"/>
      <c r="D171" s="12"/>
      <c r="E171" s="19">
        <f>DATE(2003,5,13)</f>
        <v>37754</v>
      </c>
      <c r="F171" s="14" t="s">
        <v>12</v>
      </c>
      <c r="G171" s="12">
        <v>4</v>
      </c>
      <c r="H171" s="15">
        <v>49</v>
      </c>
    </row>
    <row r="172" spans="1:8" s="15" customFormat="1">
      <c r="A172" s="12"/>
      <c r="B172" s="12"/>
      <c r="C172" s="12"/>
      <c r="D172" s="12"/>
      <c r="E172" s="19">
        <f>DATE(2003,5,19)</f>
        <v>37760</v>
      </c>
      <c r="F172" s="14" t="s">
        <v>12</v>
      </c>
      <c r="G172" s="12">
        <v>4</v>
      </c>
      <c r="H172" s="15">
        <v>49</v>
      </c>
    </row>
    <row r="173" spans="1:8">
      <c r="A173" s="8">
        <v>37</v>
      </c>
      <c r="B173" s="8" t="s">
        <v>23</v>
      </c>
      <c r="C173" s="8" t="s">
        <v>22</v>
      </c>
      <c r="E173" s="16">
        <f>DATE(2003,8,26)</f>
        <v>37859</v>
      </c>
      <c r="F173" s="10" t="s">
        <v>12</v>
      </c>
      <c r="G173" s="8">
        <v>3</v>
      </c>
      <c r="H173" s="11">
        <v>49</v>
      </c>
    </row>
    <row r="174" spans="1:8">
      <c r="E174" s="16">
        <f>DATE(2003,8,29)</f>
        <v>37862</v>
      </c>
      <c r="F174" s="10" t="s">
        <v>12</v>
      </c>
      <c r="G174" s="8">
        <v>1</v>
      </c>
      <c r="H174" s="11">
        <v>49</v>
      </c>
    </row>
    <row r="175" spans="1:8">
      <c r="E175" s="16">
        <f>DATE(2003,8,31)</f>
        <v>37864</v>
      </c>
      <c r="F175" s="10" t="s">
        <v>12</v>
      </c>
      <c r="G175" s="8">
        <v>8</v>
      </c>
      <c r="H175" s="11">
        <v>49</v>
      </c>
    </row>
    <row r="176" spans="1:8" s="15" customFormat="1">
      <c r="A176" s="12">
        <v>38</v>
      </c>
      <c r="B176" s="12" t="s">
        <v>27</v>
      </c>
      <c r="C176" s="12" t="s">
        <v>25</v>
      </c>
      <c r="D176" s="12"/>
      <c r="E176" s="13" t="s">
        <v>37</v>
      </c>
      <c r="F176" s="14" t="s">
        <v>12</v>
      </c>
      <c r="G176" s="12">
        <v>1</v>
      </c>
      <c r="H176" s="15">
        <v>49</v>
      </c>
    </row>
    <row r="177" spans="1:8" s="15" customFormat="1">
      <c r="A177" s="12"/>
      <c r="B177" s="12" t="s">
        <v>23</v>
      </c>
      <c r="C177" s="12" t="s">
        <v>22</v>
      </c>
      <c r="D177" s="12"/>
      <c r="E177" s="13">
        <f>DATE(2003,9,1)</f>
        <v>37865</v>
      </c>
      <c r="F177" s="14" t="s">
        <v>12</v>
      </c>
      <c r="G177" s="12">
        <v>1</v>
      </c>
      <c r="H177" s="15">
        <v>49</v>
      </c>
    </row>
    <row r="178" spans="1:8" s="15" customFormat="1">
      <c r="A178" s="12"/>
      <c r="B178" s="12"/>
      <c r="C178" s="12"/>
      <c r="D178" s="12"/>
      <c r="E178" s="13">
        <f>DATE(2003,9,8)</f>
        <v>37872</v>
      </c>
      <c r="F178" s="14" t="s">
        <v>12</v>
      </c>
      <c r="G178" s="12">
        <v>1</v>
      </c>
      <c r="H178" s="15">
        <v>49</v>
      </c>
    </row>
    <row r="179" spans="1:8" s="15" customFormat="1">
      <c r="A179" s="12"/>
      <c r="B179" s="12"/>
      <c r="C179" s="12"/>
      <c r="D179" s="12"/>
      <c r="E179" s="13">
        <f>DATE(2003,9,11)</f>
        <v>37875</v>
      </c>
      <c r="F179" s="14" t="s">
        <v>12</v>
      </c>
      <c r="G179" s="12">
        <v>1</v>
      </c>
      <c r="H179" s="15">
        <v>49</v>
      </c>
    </row>
    <row r="180" spans="1:8" s="15" customFormat="1">
      <c r="A180" s="12"/>
      <c r="B180" s="12"/>
      <c r="C180" s="12"/>
      <c r="D180" s="12"/>
      <c r="E180" s="13">
        <f>DATE(2003,9,22)</f>
        <v>37886</v>
      </c>
      <c r="F180" s="14" t="s">
        <v>12</v>
      </c>
      <c r="G180" s="12">
        <v>1</v>
      </c>
      <c r="H180" s="15">
        <v>49</v>
      </c>
    </row>
    <row r="181" spans="1:8" s="15" customFormat="1">
      <c r="A181" s="12"/>
      <c r="B181" s="12"/>
      <c r="C181" s="12"/>
      <c r="D181" s="12"/>
      <c r="E181" s="13">
        <f>DATE(2003,9,26)</f>
        <v>37890</v>
      </c>
      <c r="F181" s="14" t="s">
        <v>12</v>
      </c>
      <c r="G181" s="12">
        <v>1</v>
      </c>
      <c r="H181" s="15">
        <v>49</v>
      </c>
    </row>
    <row r="182" spans="1:8">
      <c r="A182" s="8">
        <v>39</v>
      </c>
      <c r="B182" s="8" t="s">
        <v>23</v>
      </c>
      <c r="C182" s="8" t="s">
        <v>22</v>
      </c>
      <c r="E182" s="9">
        <f>DATE(2003,10,11)</f>
        <v>37905</v>
      </c>
      <c r="F182" s="10" t="s">
        <v>12</v>
      </c>
      <c r="G182" s="8">
        <v>1</v>
      </c>
      <c r="H182" s="11">
        <v>49</v>
      </c>
    </row>
    <row r="183" spans="1:8">
      <c r="E183" s="9">
        <f>DATE(2003,10,18)</f>
        <v>37912</v>
      </c>
      <c r="F183" s="10" t="s">
        <v>12</v>
      </c>
      <c r="G183" s="8">
        <v>1</v>
      </c>
      <c r="H183" s="11">
        <v>49</v>
      </c>
    </row>
    <row r="184" spans="1:8">
      <c r="E184" s="9">
        <f>DATE(2003,10,23)</f>
        <v>37917</v>
      </c>
      <c r="F184" s="10" t="s">
        <v>12</v>
      </c>
      <c r="G184" s="8">
        <v>1</v>
      </c>
      <c r="H184" s="11">
        <v>49</v>
      </c>
    </row>
    <row r="185" spans="1:8">
      <c r="E185" s="9">
        <f>DATE(2003,10,26)</f>
        <v>37920</v>
      </c>
      <c r="F185" s="10" t="s">
        <v>12</v>
      </c>
      <c r="G185" s="8">
        <v>1</v>
      </c>
      <c r="H185" s="11">
        <v>49</v>
      </c>
    </row>
    <row r="186" spans="1:8">
      <c r="E186" s="9">
        <f>DATE(2003,10,30)</f>
        <v>37924</v>
      </c>
      <c r="F186" s="10" t="s">
        <v>12</v>
      </c>
      <c r="G186" s="8">
        <v>1</v>
      </c>
      <c r="H186" s="11">
        <v>49</v>
      </c>
    </row>
    <row r="187" spans="1:8" s="15" customFormat="1">
      <c r="A187" s="12">
        <v>40</v>
      </c>
      <c r="B187" s="12" t="s">
        <v>27</v>
      </c>
      <c r="C187" s="12" t="s">
        <v>25</v>
      </c>
      <c r="D187" s="12"/>
      <c r="E187" s="13" t="s">
        <v>38</v>
      </c>
      <c r="F187" s="14" t="s">
        <v>12</v>
      </c>
      <c r="G187" s="12">
        <v>1</v>
      </c>
      <c r="H187" s="15">
        <v>49</v>
      </c>
    </row>
    <row r="188" spans="1:8" s="15" customFormat="1">
      <c r="A188" s="12"/>
      <c r="B188" s="12" t="s">
        <v>23</v>
      </c>
      <c r="C188" s="12" t="s">
        <v>22</v>
      </c>
      <c r="D188" s="12"/>
      <c r="E188" s="13">
        <f>DATE(2003,11,1)</f>
        <v>37926</v>
      </c>
      <c r="F188" s="14" t="s">
        <v>12</v>
      </c>
      <c r="G188" s="12">
        <v>1</v>
      </c>
      <c r="H188" s="15">
        <v>49</v>
      </c>
    </row>
    <row r="189" spans="1:8" s="15" customFormat="1">
      <c r="A189" s="12"/>
      <c r="B189" s="12"/>
      <c r="C189" s="12"/>
      <c r="D189" s="12"/>
      <c r="E189" s="13">
        <f>DATE(2003,11,4)</f>
        <v>37929</v>
      </c>
      <c r="F189" s="14" t="s">
        <v>12</v>
      </c>
      <c r="G189" s="12">
        <v>1</v>
      </c>
      <c r="H189" s="15">
        <v>49</v>
      </c>
    </row>
    <row r="190" spans="1:8" s="15" customFormat="1">
      <c r="A190" s="12"/>
      <c r="B190" s="12"/>
      <c r="C190" s="12"/>
      <c r="D190" s="12"/>
      <c r="E190" s="13">
        <f>DATE(2003,11,12)</f>
        <v>37937</v>
      </c>
      <c r="F190" s="14" t="s">
        <v>12</v>
      </c>
      <c r="G190" s="12">
        <v>1</v>
      </c>
      <c r="H190" s="15">
        <v>49</v>
      </c>
    </row>
    <row r="191" spans="1:8" s="15" customFormat="1">
      <c r="A191" s="12"/>
      <c r="B191" s="12"/>
      <c r="C191" s="12"/>
      <c r="D191" s="12"/>
      <c r="E191" s="13">
        <f>DATE(2003,11,13)</f>
        <v>37938</v>
      </c>
      <c r="F191" s="14" t="s">
        <v>12</v>
      </c>
      <c r="G191" s="12">
        <v>1</v>
      </c>
      <c r="H191" s="15">
        <v>49</v>
      </c>
    </row>
    <row r="192" spans="1:8" s="15" customFormat="1">
      <c r="A192" s="12"/>
      <c r="B192" s="12"/>
      <c r="C192" s="12"/>
      <c r="D192" s="12"/>
      <c r="E192" s="13">
        <f>DATE(2003,11,17)</f>
        <v>37942</v>
      </c>
      <c r="F192" s="14" t="s">
        <v>12</v>
      </c>
      <c r="G192" s="12">
        <v>1</v>
      </c>
      <c r="H192" s="15">
        <v>49</v>
      </c>
    </row>
    <row r="193" spans="1:8" s="15" customFormat="1">
      <c r="A193" s="12"/>
      <c r="B193" s="12"/>
      <c r="C193" s="12"/>
      <c r="D193" s="12"/>
      <c r="E193" s="13">
        <f>DATE(2003,11,19)</f>
        <v>37944</v>
      </c>
      <c r="F193" s="14" t="s">
        <v>12</v>
      </c>
      <c r="G193" s="12">
        <v>6</v>
      </c>
      <c r="H193" s="15">
        <v>49</v>
      </c>
    </row>
    <row r="194" spans="1:8" s="15" customFormat="1">
      <c r="A194" s="12"/>
      <c r="B194" s="12"/>
      <c r="C194" s="12"/>
      <c r="D194" s="12"/>
      <c r="E194" s="13">
        <f>DATE(2003,11,22)</f>
        <v>37947</v>
      </c>
      <c r="F194" s="14" t="s">
        <v>12</v>
      </c>
      <c r="G194" s="12">
        <v>1</v>
      </c>
      <c r="H194" s="15">
        <v>49</v>
      </c>
    </row>
    <row r="195" spans="1:8" s="15" customFormat="1">
      <c r="A195" s="12"/>
      <c r="B195" s="12"/>
      <c r="C195" s="12"/>
      <c r="D195" s="12"/>
      <c r="E195" s="13">
        <f>DATE(2003,11,23)</f>
        <v>37948</v>
      </c>
      <c r="F195" s="14" t="s">
        <v>12</v>
      </c>
      <c r="G195" s="12">
        <v>1</v>
      </c>
      <c r="H195" s="15">
        <v>49</v>
      </c>
    </row>
    <row r="196" spans="1:8">
      <c r="A196" s="8">
        <v>41</v>
      </c>
      <c r="B196" s="8" t="s">
        <v>27</v>
      </c>
      <c r="C196" s="8" t="s">
        <v>25</v>
      </c>
      <c r="E196" s="9" t="s">
        <v>39</v>
      </c>
      <c r="F196" s="10" t="s">
        <v>12</v>
      </c>
      <c r="G196" s="8">
        <v>1</v>
      </c>
      <c r="H196" s="11">
        <v>49</v>
      </c>
    </row>
    <row r="197" spans="1:8">
      <c r="B197" s="8" t="s">
        <v>23</v>
      </c>
      <c r="C197" s="8" t="s">
        <v>22</v>
      </c>
      <c r="E197" s="9">
        <f>DATE(2003,12,1)</f>
        <v>37956</v>
      </c>
      <c r="F197" s="10" t="s">
        <v>12</v>
      </c>
      <c r="G197" s="8">
        <v>1</v>
      </c>
      <c r="H197" s="11">
        <v>49</v>
      </c>
    </row>
    <row r="198" spans="1:8">
      <c r="E198" s="9">
        <f>DATE(2003,12,31)</f>
        <v>37986</v>
      </c>
      <c r="F198" s="10" t="s">
        <v>12</v>
      </c>
      <c r="G198" s="8">
        <v>1</v>
      </c>
      <c r="H198" s="11">
        <v>49</v>
      </c>
    </row>
    <row r="199" spans="1:8" s="15" customFormat="1">
      <c r="A199" s="12">
        <v>42</v>
      </c>
      <c r="B199" s="12" t="s">
        <v>27</v>
      </c>
      <c r="C199" s="12" t="s">
        <v>25</v>
      </c>
      <c r="D199" s="12"/>
      <c r="E199" s="13" t="s">
        <v>40</v>
      </c>
      <c r="F199" s="14" t="s">
        <v>12</v>
      </c>
      <c r="G199" s="12">
        <v>1</v>
      </c>
      <c r="H199" s="15">
        <v>49</v>
      </c>
    </row>
    <row r="200" spans="1:8" s="15" customFormat="1">
      <c r="A200" s="12"/>
      <c r="B200" s="12" t="s">
        <v>23</v>
      </c>
      <c r="C200" s="12" t="s">
        <v>22</v>
      </c>
      <c r="D200" s="12"/>
      <c r="E200" s="13">
        <f>DATE(2004,1,1)</f>
        <v>37987</v>
      </c>
      <c r="F200" s="14" t="s">
        <v>12</v>
      </c>
      <c r="G200" s="12">
        <v>1</v>
      </c>
      <c r="H200" s="15">
        <v>49</v>
      </c>
    </row>
    <row r="201" spans="1:8" s="15" customFormat="1">
      <c r="A201" s="12"/>
      <c r="B201" s="12"/>
      <c r="C201" s="12"/>
      <c r="D201" s="12"/>
      <c r="E201" s="13">
        <f>DATE(2004,1,20)</f>
        <v>38006</v>
      </c>
      <c r="F201" s="14" t="s">
        <v>12</v>
      </c>
      <c r="G201" s="12">
        <v>1</v>
      </c>
      <c r="H201" s="15">
        <v>49</v>
      </c>
    </row>
    <row r="202" spans="1:8" s="15" customFormat="1">
      <c r="A202" s="12"/>
      <c r="B202" s="12"/>
      <c r="C202" s="12"/>
      <c r="D202" s="12"/>
      <c r="E202" s="13">
        <f>DATE(2004,1,22)</f>
        <v>38008</v>
      </c>
      <c r="F202" s="14" t="s">
        <v>12</v>
      </c>
      <c r="G202" s="12">
        <v>4</v>
      </c>
      <c r="H202" s="15">
        <v>49</v>
      </c>
    </row>
    <row r="203" spans="1:8" s="15" customFormat="1">
      <c r="A203" s="12"/>
      <c r="B203" s="12"/>
      <c r="C203" s="12"/>
      <c r="D203" s="12"/>
      <c r="E203" s="13">
        <f>DATE(2004,1,23)</f>
        <v>38009</v>
      </c>
      <c r="F203" s="14" t="s">
        <v>12</v>
      </c>
      <c r="G203" s="12">
        <v>1</v>
      </c>
      <c r="H203" s="15">
        <v>49</v>
      </c>
    </row>
    <row r="204" spans="1:8" s="15" customFormat="1">
      <c r="A204" s="12"/>
      <c r="B204" s="12"/>
      <c r="C204" s="12"/>
      <c r="D204" s="12"/>
      <c r="E204" s="13">
        <f>DATE(2004,1,25)</f>
        <v>38011</v>
      </c>
      <c r="F204" s="14" t="s">
        <v>12</v>
      </c>
      <c r="G204" s="12">
        <v>1</v>
      </c>
      <c r="H204" s="15">
        <v>49</v>
      </c>
    </row>
    <row r="205" spans="1:8" s="15" customFormat="1">
      <c r="A205" s="12"/>
      <c r="B205" s="12"/>
      <c r="C205" s="12"/>
      <c r="D205" s="12"/>
      <c r="E205" s="13">
        <f>DATE(2004,1,27)</f>
        <v>38013</v>
      </c>
      <c r="F205" s="14" t="s">
        <v>12</v>
      </c>
      <c r="G205" s="12">
        <v>1</v>
      </c>
      <c r="H205" s="15">
        <v>49</v>
      </c>
    </row>
    <row r="206" spans="1:8" s="15" customFormat="1">
      <c r="A206" s="12"/>
      <c r="B206" s="12"/>
      <c r="C206" s="12"/>
      <c r="D206" s="12"/>
      <c r="E206" s="13">
        <f>DATE(2004,1,28)</f>
        <v>38014</v>
      </c>
      <c r="F206" s="14" t="s">
        <v>12</v>
      </c>
      <c r="G206" s="12">
        <v>5</v>
      </c>
      <c r="H206" s="15">
        <v>49</v>
      </c>
    </row>
    <row r="207" spans="1:8" s="15" customFormat="1">
      <c r="A207" s="12"/>
      <c r="B207" s="12"/>
      <c r="C207" s="12"/>
      <c r="D207" s="12"/>
      <c r="E207" s="13">
        <f>DATE(2004,1,31)</f>
        <v>38017</v>
      </c>
      <c r="F207" s="14" t="s">
        <v>12</v>
      </c>
      <c r="G207" s="12">
        <v>1</v>
      </c>
      <c r="H207" s="15">
        <v>49</v>
      </c>
    </row>
    <row r="208" spans="1:8">
      <c r="A208" s="8">
        <v>43</v>
      </c>
      <c r="B208" s="8" t="s">
        <v>23</v>
      </c>
      <c r="C208" s="8" t="s">
        <v>22</v>
      </c>
      <c r="E208" s="9">
        <f>DATE(2004,2,6)</f>
        <v>38023</v>
      </c>
      <c r="F208" s="10" t="s">
        <v>12</v>
      </c>
      <c r="G208" s="8">
        <v>1</v>
      </c>
      <c r="H208" s="11">
        <v>49</v>
      </c>
    </row>
    <row r="209" spans="1:8">
      <c r="E209" s="9">
        <f>DATE(2004,2,7)</f>
        <v>38024</v>
      </c>
      <c r="F209" s="10" t="s">
        <v>12</v>
      </c>
      <c r="G209" s="8">
        <v>1</v>
      </c>
      <c r="H209" s="11">
        <v>49</v>
      </c>
    </row>
    <row r="210" spans="1:8">
      <c r="E210" s="9">
        <f>DATE(2004,2,8)</f>
        <v>38025</v>
      </c>
      <c r="F210" s="10" t="s">
        <v>12</v>
      </c>
      <c r="G210" s="8">
        <v>1</v>
      </c>
      <c r="H210" s="11">
        <v>49</v>
      </c>
    </row>
    <row r="211" spans="1:8">
      <c r="E211" s="9">
        <f>DATE(2004,2,9)</f>
        <v>38026</v>
      </c>
      <c r="F211" s="10" t="s">
        <v>12</v>
      </c>
      <c r="G211" s="8">
        <v>1</v>
      </c>
      <c r="H211" s="11">
        <v>49</v>
      </c>
    </row>
    <row r="212" spans="1:8">
      <c r="E212" s="9">
        <f>DATE(2004,2,11)</f>
        <v>38028</v>
      </c>
      <c r="F212" s="10" t="s">
        <v>12</v>
      </c>
      <c r="G212" s="8">
        <v>1</v>
      </c>
      <c r="H212" s="11">
        <v>49</v>
      </c>
    </row>
    <row r="213" spans="1:8">
      <c r="E213" s="9">
        <f>DATE(2004,2,22)</f>
        <v>38039</v>
      </c>
      <c r="F213" s="10" t="s">
        <v>12</v>
      </c>
      <c r="G213" s="8">
        <v>1</v>
      </c>
      <c r="H213" s="11">
        <v>49</v>
      </c>
    </row>
    <row r="214" spans="1:8" s="15" customFormat="1">
      <c r="A214" s="12">
        <v>44</v>
      </c>
      <c r="B214" s="12" t="s">
        <v>23</v>
      </c>
      <c r="C214" s="12" t="s">
        <v>22</v>
      </c>
      <c r="D214" s="12"/>
      <c r="E214" s="13">
        <f>DATE(2004,3,11)</f>
        <v>38057</v>
      </c>
      <c r="F214" s="14" t="s">
        <v>12</v>
      </c>
      <c r="G214" s="12">
        <v>6</v>
      </c>
      <c r="H214" s="15">
        <v>49</v>
      </c>
    </row>
    <row r="215" spans="1:8" s="15" customFormat="1">
      <c r="A215" s="12"/>
      <c r="B215" s="12"/>
      <c r="C215" s="12"/>
      <c r="D215" s="12"/>
      <c r="E215" s="13">
        <f>DATE(2004,3,15)</f>
        <v>38061</v>
      </c>
      <c r="F215" s="14" t="s">
        <v>12</v>
      </c>
      <c r="G215" s="12">
        <v>5</v>
      </c>
      <c r="H215" s="15">
        <v>49</v>
      </c>
    </row>
    <row r="216" spans="1:8" s="15" customFormat="1">
      <c r="A216" s="12"/>
      <c r="B216" s="12"/>
      <c r="C216" s="12"/>
      <c r="D216" s="12"/>
      <c r="E216" s="13">
        <f>DATE(2004,3,18)</f>
        <v>38064</v>
      </c>
      <c r="F216" s="14" t="s">
        <v>12</v>
      </c>
      <c r="G216" s="12">
        <v>1</v>
      </c>
      <c r="H216" s="15">
        <v>49</v>
      </c>
    </row>
    <row r="217" spans="1:8" s="15" customFormat="1">
      <c r="A217" s="12"/>
      <c r="B217" s="12"/>
      <c r="C217" s="12"/>
      <c r="D217" s="12"/>
      <c r="E217" s="13">
        <f>DATE(2004,3,21)</f>
        <v>38067</v>
      </c>
      <c r="F217" s="14" t="s">
        <v>12</v>
      </c>
      <c r="G217" s="12">
        <v>1</v>
      </c>
      <c r="H217" s="15">
        <v>49</v>
      </c>
    </row>
    <row r="218" spans="1:8" s="15" customFormat="1">
      <c r="A218" s="12"/>
      <c r="B218" s="12"/>
      <c r="C218" s="12"/>
      <c r="D218" s="12"/>
      <c r="E218" s="13">
        <f>DATE(2004,3,28)</f>
        <v>38074</v>
      </c>
      <c r="F218" s="14" t="s">
        <v>12</v>
      </c>
      <c r="G218" s="12">
        <v>2</v>
      </c>
      <c r="H218" s="15">
        <v>49</v>
      </c>
    </row>
    <row r="219" spans="1:8">
      <c r="A219" s="8">
        <v>45</v>
      </c>
      <c r="B219" s="8" t="s">
        <v>23</v>
      </c>
      <c r="C219" s="8" t="s">
        <v>22</v>
      </c>
      <c r="E219" s="9">
        <f>DATE(2004,5,4)</f>
        <v>38111</v>
      </c>
      <c r="F219" s="10" t="s">
        <v>12</v>
      </c>
      <c r="G219" s="8">
        <v>1</v>
      </c>
      <c r="H219" s="11">
        <v>49</v>
      </c>
    </row>
    <row r="220" spans="1:8">
      <c r="E220" s="9">
        <f>DATE(2004,5,8)</f>
        <v>38115</v>
      </c>
      <c r="F220" s="10" t="s">
        <v>12</v>
      </c>
      <c r="G220" s="8">
        <v>2</v>
      </c>
      <c r="H220" s="11">
        <v>49</v>
      </c>
    </row>
    <row r="221" spans="1:8">
      <c r="E221" s="9">
        <f>DATE(2004,5,13)</f>
        <v>38120</v>
      </c>
      <c r="F221" s="10" t="s">
        <v>12</v>
      </c>
      <c r="G221" s="8">
        <v>1</v>
      </c>
      <c r="H221" s="11">
        <v>49</v>
      </c>
    </row>
    <row r="222" spans="1:8">
      <c r="E222" s="9">
        <f>DATE(2004,5,15)</f>
        <v>38122</v>
      </c>
      <c r="F222" s="10" t="s">
        <v>12</v>
      </c>
      <c r="G222" s="8">
        <v>1</v>
      </c>
      <c r="H222" s="11">
        <v>49</v>
      </c>
    </row>
    <row r="223" spans="1:8">
      <c r="E223" s="9">
        <f>DATE(2004,5,16)</f>
        <v>38123</v>
      </c>
      <c r="F223" s="10" t="s">
        <v>12</v>
      </c>
      <c r="G223" s="8">
        <v>1</v>
      </c>
      <c r="H223" s="11">
        <v>49</v>
      </c>
    </row>
    <row r="224" spans="1:8">
      <c r="E224" s="9">
        <f>DATE(2004,5,26)</f>
        <v>38133</v>
      </c>
      <c r="F224" s="10" t="s">
        <v>12</v>
      </c>
      <c r="G224" s="8">
        <v>1</v>
      </c>
      <c r="H224" s="11">
        <v>49</v>
      </c>
    </row>
    <row r="225" spans="1:8">
      <c r="E225" s="9">
        <f>DATE(2004,5,28)</f>
        <v>38135</v>
      </c>
      <c r="F225" s="10" t="s">
        <v>12</v>
      </c>
      <c r="G225" s="8">
        <v>1</v>
      </c>
      <c r="H225" s="11">
        <v>49</v>
      </c>
    </row>
    <row r="226" spans="1:8" s="15" customFormat="1">
      <c r="A226" s="12">
        <v>46</v>
      </c>
      <c r="B226" s="12" t="s">
        <v>27</v>
      </c>
      <c r="C226" s="12" t="s">
        <v>25</v>
      </c>
      <c r="D226" s="12"/>
      <c r="E226" s="13" t="s">
        <v>41</v>
      </c>
      <c r="F226" s="14" t="s">
        <v>12</v>
      </c>
      <c r="G226" s="12">
        <v>1</v>
      </c>
      <c r="H226" s="15">
        <v>49</v>
      </c>
    </row>
    <row r="227" spans="1:8" s="15" customFormat="1">
      <c r="A227" s="12"/>
      <c r="B227" s="12" t="s">
        <v>23</v>
      </c>
      <c r="C227" s="12" t="s">
        <v>22</v>
      </c>
      <c r="D227" s="12"/>
      <c r="E227" s="13">
        <f>DATE(2004,6,1)</f>
        <v>38139</v>
      </c>
      <c r="F227" s="14" t="s">
        <v>12</v>
      </c>
      <c r="G227" s="12">
        <v>1</v>
      </c>
      <c r="H227" s="15">
        <v>49</v>
      </c>
    </row>
    <row r="228" spans="1:8" s="15" customFormat="1">
      <c r="A228" s="12"/>
      <c r="B228" s="12"/>
      <c r="C228" s="12"/>
      <c r="D228" s="12"/>
      <c r="E228" s="13">
        <f>DATE(2004,6,2)</f>
        <v>38140</v>
      </c>
      <c r="F228" s="14" t="s">
        <v>12</v>
      </c>
      <c r="G228" s="12">
        <v>1</v>
      </c>
      <c r="H228" s="15">
        <v>49</v>
      </c>
    </row>
    <row r="229" spans="1:8" s="15" customFormat="1">
      <c r="A229" s="12"/>
      <c r="B229" s="12"/>
      <c r="C229" s="12"/>
      <c r="D229" s="12"/>
      <c r="E229" s="13">
        <f>DATE(2004,6,11)</f>
        <v>38149</v>
      </c>
      <c r="F229" s="14" t="s">
        <v>12</v>
      </c>
      <c r="G229" s="12">
        <v>1</v>
      </c>
      <c r="H229" s="15">
        <v>49</v>
      </c>
    </row>
    <row r="230" spans="1:8">
      <c r="A230" s="8">
        <v>47</v>
      </c>
      <c r="B230" s="8" t="s">
        <v>23</v>
      </c>
      <c r="C230" s="8" t="s">
        <v>22</v>
      </c>
      <c r="E230" s="9">
        <f>DATE(2004,8,20)</f>
        <v>38219</v>
      </c>
      <c r="F230" s="10" t="s">
        <v>12</v>
      </c>
      <c r="G230" s="8">
        <v>6</v>
      </c>
      <c r="H230" s="11">
        <v>49</v>
      </c>
    </row>
    <row r="231" spans="1:8">
      <c r="E231" s="9">
        <f>DATE(2004,8,24)</f>
        <v>38223</v>
      </c>
      <c r="F231" s="10" t="s">
        <v>12</v>
      </c>
      <c r="G231" s="8">
        <v>1</v>
      </c>
      <c r="H231" s="11">
        <v>49</v>
      </c>
    </row>
    <row r="232" spans="1:8" s="15" customFormat="1">
      <c r="A232" s="12">
        <v>48</v>
      </c>
      <c r="B232" s="12" t="s">
        <v>42</v>
      </c>
      <c r="C232" s="12"/>
      <c r="D232" s="12"/>
      <c r="E232" s="13" t="s">
        <v>17</v>
      </c>
      <c r="F232" s="14" t="s">
        <v>12</v>
      </c>
      <c r="G232" s="12">
        <v>8</v>
      </c>
      <c r="H232" s="15">
        <v>49</v>
      </c>
    </row>
    <row r="233" spans="1:8">
      <c r="A233" s="8">
        <v>49</v>
      </c>
      <c r="B233" s="8" t="s">
        <v>43</v>
      </c>
      <c r="E233" s="9" t="s">
        <v>17</v>
      </c>
      <c r="F233" s="10" t="s">
        <v>44</v>
      </c>
      <c r="G233" s="8">
        <v>9</v>
      </c>
      <c r="H233" s="11">
        <v>49</v>
      </c>
    </row>
    <row r="234" spans="1:8" s="15" customFormat="1">
      <c r="A234" s="12">
        <v>50</v>
      </c>
      <c r="B234" s="12" t="s">
        <v>45</v>
      </c>
      <c r="C234" s="12"/>
      <c r="D234" s="12"/>
      <c r="E234" s="13" t="s">
        <v>46</v>
      </c>
      <c r="F234" s="14" t="s">
        <v>44</v>
      </c>
      <c r="G234" s="12">
        <v>15</v>
      </c>
      <c r="H234" s="15">
        <v>49</v>
      </c>
    </row>
    <row r="235" spans="1:8">
      <c r="A235" s="8">
        <v>51</v>
      </c>
      <c r="B235" s="8" t="s">
        <v>47</v>
      </c>
      <c r="E235" s="9" t="s">
        <v>48</v>
      </c>
      <c r="F235" s="10" t="s">
        <v>44</v>
      </c>
      <c r="G235" s="8">
        <v>32</v>
      </c>
      <c r="H235" s="11">
        <v>49</v>
      </c>
    </row>
    <row r="236" spans="1:8" s="15" customFormat="1">
      <c r="A236" s="12">
        <v>52</v>
      </c>
      <c r="B236" s="12" t="s">
        <v>49</v>
      </c>
      <c r="C236" s="12"/>
      <c r="D236" s="12"/>
      <c r="E236" s="13"/>
      <c r="F236" s="14"/>
      <c r="G236" s="12">
        <v>56</v>
      </c>
      <c r="H236" s="15">
        <v>49</v>
      </c>
    </row>
    <row r="237" spans="1:8">
      <c r="G237" s="8">
        <f>SUM(G3:G236)</f>
        <v>632</v>
      </c>
    </row>
  </sheetData>
  <sheetProtection algorithmName="SHA-512" hashValue="gZUYZO97OqioT779Q/HdR09o0p/EsTz2P+Cm97N/F4JfjahiOdM6EhYSwEt1oEFPg1RyRSw7YN7XoHgHf4l6CA==" saltValue="QUMn2Yp1PY1NanLYNeN9lQ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2024-10-04T13:37:06Z</dcterms:created>
  <dcterms:modified xsi:type="dcterms:W3CDTF">2024-10-04T13:37:48Z</dcterms:modified>
  <cp:category/>
  <cp:contentStatus/>
</cp:coreProperties>
</file>